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 defaultThemeVersion="124226"/>
  <bookViews>
    <workbookView xWindow="135" yWindow="-120" windowWidth="7740" windowHeight="7320" tabRatio="887"/>
  </bookViews>
  <sheets>
    <sheet name="Início" sheetId="26" r:id="rId1"/>
    <sheet name="JC" sheetId="121" r:id="rId2"/>
    <sheet name="Lista JC" sheetId="125" r:id="rId3"/>
    <sheet name="JC VF 1" sheetId="58" r:id="rId4"/>
    <sheet name="JC VF 1R" sheetId="52" r:id="rId5"/>
    <sheet name="JC VF 2" sheetId="107" r:id="rId6"/>
    <sheet name="JC VF 2R" sheetId="93" r:id="rId7"/>
    <sheet name="JC VP 1" sheetId="69" r:id="rId8"/>
    <sheet name="JC VP 1R" sheetId="65" r:id="rId9"/>
    <sheet name="JC VP 2" sheetId="108" r:id="rId10"/>
    <sheet name="JC VP 2R" sheetId="94" r:id="rId11"/>
    <sheet name="JC Nper 1" sheetId="91" r:id="rId12"/>
    <sheet name="JC Nper 1R" sheetId="92" r:id="rId13"/>
    <sheet name="JC Nper 2" sheetId="109" r:id="rId14"/>
    <sheet name="JC Nper 2R" sheetId="95" r:id="rId15"/>
    <sheet name="JC Taxa 1" sheetId="110" r:id="rId16"/>
    <sheet name="JC Taxa 1R" sheetId="96" r:id="rId17"/>
    <sheet name="SU" sheetId="122" r:id="rId18"/>
    <sheet name="Lista SU" sheetId="126" r:id="rId19"/>
    <sheet name="SU PGTO pos 1" sheetId="111" r:id="rId20"/>
    <sheet name="SU PGTO pos 1R" sheetId="97" r:id="rId21"/>
    <sheet name="SU PGTO ant 1" sheetId="112" r:id="rId22"/>
    <sheet name="SU PGTO ant 1R" sheetId="98" r:id="rId23"/>
    <sheet name="SU Taxa Pos 1" sheetId="113" r:id="rId24"/>
    <sheet name="SU Taxa Pos 1R" sheetId="99" r:id="rId25"/>
    <sheet name="SU Taxa Ant 1" sheetId="114" r:id="rId26"/>
    <sheet name="SU Taxa Ant 1R" sheetId="100" r:id="rId27"/>
    <sheet name="SU Nper Pos1" sheetId="115" r:id="rId28"/>
    <sheet name="SU Nper Pos1R" sheetId="101" r:id="rId29"/>
    <sheet name="SU VP Ant 1" sheetId="116" r:id="rId30"/>
    <sheet name="SU VP Ant 1R" sheetId="102" r:id="rId31"/>
    <sheet name="SU FV Pgto Pos 1" sheetId="117" r:id="rId32"/>
    <sheet name="SU FV Pgto Pos 1R" sheetId="103" r:id="rId33"/>
    <sheet name="SU VF Pos 1" sheetId="118" r:id="rId34"/>
    <sheet name="SU VF Pos 1R" sheetId="104" r:id="rId35"/>
    <sheet name="SNU" sheetId="124" r:id="rId36"/>
    <sheet name="Lista SNU" sheetId="128" r:id="rId37"/>
    <sheet name="SNU VPL 1" sheetId="119" r:id="rId38"/>
    <sheet name="SNU VPL 1R" sheetId="105" r:id="rId39"/>
    <sheet name="SNU TIR 1" sheetId="120" r:id="rId40"/>
    <sheet name="SNU TIR 1R" sheetId="106" r:id="rId41"/>
  </sheets>
  <definedNames>
    <definedName name="Lista_JC">'Lista JC'!$A$1</definedName>
    <definedName name="Lista_SNU">'Lista SNU'!$E$1</definedName>
    <definedName name="Lista_SU">'Lista SU'!$A$1</definedName>
  </definedNames>
  <calcPr calcId="144525"/>
</workbook>
</file>

<file path=xl/calcChain.xml><?xml version="1.0" encoding="utf-8"?>
<calcChain xmlns="http://schemas.openxmlformats.org/spreadsheetml/2006/main">
  <c r="B12" i="125" l="1"/>
  <c r="R4" i="128" l="1"/>
  <c r="D11" i="126" l="1"/>
  <c r="D10" i="126"/>
  <c r="D9" i="126"/>
  <c r="D8" i="126"/>
  <c r="D7" i="126"/>
  <c r="D6" i="126"/>
  <c r="D5" i="126"/>
  <c r="D4" i="126"/>
  <c r="D3" i="126"/>
  <c r="E4" i="125"/>
  <c r="D4" i="125" s="1"/>
  <c r="F11" i="126" l="1"/>
  <c r="E11" i="126"/>
  <c r="F10" i="126"/>
  <c r="E10" i="126"/>
  <c r="F9" i="126"/>
  <c r="E9" i="126"/>
  <c r="F8" i="126"/>
  <c r="E8" i="126"/>
  <c r="F7" i="126"/>
  <c r="E7" i="126"/>
  <c r="F6" i="126"/>
  <c r="E6" i="126"/>
  <c r="F5" i="126"/>
  <c r="E5" i="126"/>
  <c r="F4" i="126"/>
  <c r="E4" i="126"/>
  <c r="F3" i="126"/>
  <c r="E3" i="126"/>
  <c r="F2" i="126"/>
  <c r="E2" i="126"/>
  <c r="D2" i="126" s="1"/>
  <c r="F11" i="125"/>
  <c r="E11" i="125"/>
  <c r="D11" i="125" s="1"/>
  <c r="F10" i="125"/>
  <c r="E10" i="125"/>
  <c r="D10" i="125" s="1"/>
  <c r="F9" i="125"/>
  <c r="E9" i="125"/>
  <c r="D9" i="125" s="1"/>
  <c r="F8" i="125"/>
  <c r="E8" i="125"/>
  <c r="D8" i="125" s="1"/>
  <c r="F7" i="125"/>
  <c r="E7" i="125"/>
  <c r="D7" i="125" s="1"/>
  <c r="F6" i="125"/>
  <c r="E6" i="125"/>
  <c r="D6" i="125" s="1"/>
  <c r="F5" i="125"/>
  <c r="E5" i="125"/>
  <c r="D5" i="125" s="1"/>
  <c r="F4" i="125"/>
  <c r="F3" i="125"/>
  <c r="E3" i="125"/>
  <c r="D3" i="125" s="1"/>
  <c r="F2" i="125"/>
  <c r="E2" i="125"/>
  <c r="D2" i="125" s="1"/>
  <c r="R6" i="128" l="1"/>
  <c r="R5" i="128"/>
  <c r="H6" i="128"/>
  <c r="F7" i="128" s="1"/>
  <c r="F6" i="128"/>
  <c r="H5" i="128"/>
  <c r="F5" i="128"/>
  <c r="N9" i="125" l="1"/>
  <c r="N10" i="125"/>
  <c r="N4" i="125"/>
  <c r="R3" i="128" l="1"/>
  <c r="R2" i="128"/>
  <c r="N11" i="126" l="1"/>
  <c r="N10" i="126"/>
  <c r="N8" i="126"/>
  <c r="N9" i="126"/>
  <c r="N7" i="126"/>
  <c r="N6" i="126"/>
  <c r="N5" i="126"/>
  <c r="N4" i="126"/>
  <c r="N3" i="126"/>
  <c r="N2" i="126"/>
  <c r="H4" i="128" l="1"/>
  <c r="F4" i="128"/>
  <c r="P3" i="128"/>
  <c r="P4" i="128" s="1"/>
  <c r="P5" i="128" s="1"/>
  <c r="P6" i="128" s="1"/>
  <c r="H3" i="128"/>
  <c r="F3" i="128"/>
  <c r="H2" i="128"/>
  <c r="F2" i="128"/>
  <c r="B12" i="126"/>
  <c r="B11" i="126"/>
  <c r="B10" i="126"/>
  <c r="B9" i="126"/>
  <c r="B8" i="126"/>
  <c r="B7" i="126"/>
  <c r="B6" i="126"/>
  <c r="B5" i="126"/>
  <c r="B4" i="126"/>
  <c r="L3" i="126"/>
  <c r="L4" i="126" s="1"/>
  <c r="L5" i="126" s="1"/>
  <c r="L6" i="126" s="1"/>
  <c r="L7" i="126" s="1"/>
  <c r="L8" i="126" s="1"/>
  <c r="L9" i="126" s="1"/>
  <c r="L10" i="126" s="1"/>
  <c r="L11" i="126" s="1"/>
  <c r="B3" i="126"/>
  <c r="B2" i="126"/>
  <c r="N11" i="125"/>
  <c r="N8" i="125"/>
  <c r="N7" i="125"/>
  <c r="N6" i="125"/>
  <c r="N5" i="125"/>
  <c r="N3" i="125"/>
  <c r="N2" i="125"/>
  <c r="B11" i="125"/>
  <c r="B10" i="125"/>
  <c r="B9" i="125"/>
  <c r="B8" i="125"/>
  <c r="B7" i="125"/>
  <c r="B6" i="125"/>
  <c r="B5" i="125"/>
  <c r="B4" i="125"/>
  <c r="B3" i="125"/>
  <c r="B2" i="125"/>
  <c r="L4" i="125"/>
  <c r="L5" i="125" s="1"/>
  <c r="L6" i="125" s="1"/>
  <c r="L7" i="125" s="1"/>
  <c r="L8" i="125" s="1"/>
  <c r="L9" i="125" s="1"/>
  <c r="L10" i="125" s="1"/>
  <c r="L11" i="125" s="1"/>
  <c r="L3" i="125"/>
  <c r="C12" i="106" l="1"/>
  <c r="C13" i="106" s="1"/>
  <c r="C12" i="120"/>
  <c r="C16" i="105"/>
  <c r="C11" i="104"/>
  <c r="C11" i="103"/>
  <c r="C11" i="102"/>
  <c r="C11" i="101"/>
  <c r="C11" i="100"/>
  <c r="C11" i="99"/>
  <c r="C11" i="98"/>
  <c r="C11" i="97"/>
  <c r="C11" i="96"/>
  <c r="C11" i="95"/>
  <c r="C11" i="94"/>
  <c r="C11" i="93"/>
  <c r="C11" i="92"/>
  <c r="C11" i="65"/>
  <c r="C11" i="52"/>
  <c r="C12" i="52"/>
  <c r="C13" i="120"/>
  <c r="C14" i="120" s="1"/>
  <c r="C15" i="120" s="1"/>
  <c r="C16" i="120" s="1"/>
  <c r="C14" i="106" l="1"/>
  <c r="C15" i="106" s="1"/>
  <c r="C16" i="106" s="1"/>
  <c r="C17" i="106"/>
  <c r="C18" i="106"/>
</calcChain>
</file>

<file path=xl/sharedStrings.xml><?xml version="1.0" encoding="utf-8"?>
<sst xmlns="http://schemas.openxmlformats.org/spreadsheetml/2006/main" count="271" uniqueCount="113">
  <si>
    <t>Atividade 5</t>
  </si>
  <si>
    <t>Atividade 5 - Respostas</t>
  </si>
  <si>
    <t>Atividade 4 - Respostas</t>
  </si>
  <si>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</si>
  <si>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</si>
  <si>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</si>
  <si>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Bom trabalho e muito sucesso!</t>
  </si>
  <si>
    <t>VP</t>
  </si>
  <si>
    <t>n</t>
  </si>
  <si>
    <t>i</t>
  </si>
  <si>
    <t>VF</t>
  </si>
  <si>
    <t>Juros</t>
  </si>
  <si>
    <t>Mariana quer fazer uma aplicação hoje para possuir $25.000,00 daqui a um ano. Sabendo-se que a taxa de juros compostos dessa operação é de 3% ao mês, quanto ela deve aplicar?</t>
  </si>
  <si>
    <t>Após quantos períodos, um capital no valor de $800,00 torna-se igual a $1.000,00 aplicado a uma taxa igual a 2% ao período?</t>
  </si>
  <si>
    <t>Um capital no valor de $3.600,00 foi aplicado por cinco meses a 4% ao mês. Qual o valor de resgate?</t>
  </si>
  <si>
    <t>Um investidor recebeu $6.200,00 após oito meses. Considerando uma taxa igual a 2% ao mês, qual o valor do capital inicial?</t>
  </si>
  <si>
    <t>Após ter aplicado $4.000,00 a 6% ao mês, um investidor resgatou $5.049,91. Qual o prazo da sua aplicação?</t>
  </si>
  <si>
    <t>Uma aplicação no valor de $3.500,00 gerou um valor futuro igual a $5.142,65 após cinco meses. Qual a taxa mensal da operação?</t>
  </si>
  <si>
    <t>Um aparelho de som é anunciado à vista por $600,00 ou em três parcelas sem entrada. Para uma taxa de juros compostos igual a 3% ao mês, calcule o valor das parcelas.</t>
  </si>
  <si>
    <t>PGTO</t>
  </si>
  <si>
    <t>Uma TV é anunciada por $1.200,00 à vista ou em 1 + 4. Considerando uma taxa composta igual a 2% ao mês, qual o valor das parcelas?</t>
  </si>
  <si>
    <t>Um banco cobra três parcelas mensais de $402,12 por um empréstimo no valor de $1.000,00. Qual a taxa mensal cobrada?</t>
  </si>
  <si>
    <t>PV</t>
  </si>
  <si>
    <t>Uma loja financia a venda de uma máquina de lavar com preço à vista igual a $800,00 em 1 + 3 de $226,65. Qual a taxa mensal cobrada?</t>
  </si>
  <si>
    <t>Pedro financiou um microondas no valor à vista de $600,00 pagando parcelas postecipadas de $212,12. Sabendo que a taxa de juros cobrada foi igual a 3% ao mês, calcule o número de parcelas pagas.</t>
  </si>
  <si>
    <t>Em uma compra financiada, o cliente pagou seis parcelas com entrada no valor de $400,58. Considerando uma taxa composta igual a 8% ao mês, qual o valor do financiamento?</t>
  </si>
  <si>
    <t>Manuela precisará de $12.000,00 em três anos. Sabendo que pode fazer aplicações mensais a partir do final deste mês, a uma taxa igual a 4% ao mês, qual o valor que precisará aplicar mensalmente?</t>
  </si>
  <si>
    <t>Um investidor aplicou $400,00 no final dos meses ao longo de oito anos. Quanto acumulou logo após o último depósito, se suas aplicações eram remuneradas a 2% ao mês?</t>
  </si>
  <si>
    <t>Um investimento no valor de $4.000,00 gerará fluxos de caixa anuais iguais a $2.000,00;$3.000,00; $4.0000,00; $5.000,00 e $6.000,00. Para uma taxa de juros igual a 20% ao ano (custo de capital), qual o seu VPL?</t>
  </si>
  <si>
    <t>Fluxo</t>
  </si>
  <si>
    <t>$</t>
  </si>
  <si>
    <t>VPL</t>
  </si>
  <si>
    <t>Após investir $75.000,00, a Cia do Mar Azul espera obter fluxos anuais iguais a $40.000,00, com acréscimos de $5.000,00 por ano até o sexto ano. Para uma taxa de juros igual a 12% ao ano (custo de capital), qual o VPL deste investimento? Qual a TIR?</t>
  </si>
  <si>
    <t>TIR</t>
  </si>
  <si>
    <t>Excel Aplicado à Gestão Empresarial</t>
  </si>
  <si>
    <t>André Luiz tomou um empréstimo no valor de $150.000,00, acertando um prazo de 6 meses e uma taxa efetiva de juros compostos igual a 2% ao mês. Os juros serão pagos no final junto com a devolução do capital. Calcule, mediante o emprego de uma função financeira apropriada do Excel, o valor a ser pago no encerramento da operação e os juros incorridos.</t>
  </si>
  <si>
    <t>Adriano Leal Bruni (albruni@minhasaulas.com.br)</t>
  </si>
  <si>
    <t>que podem ser executadas sequencialmente. As respostas correspondem às planilhas</t>
  </si>
  <si>
    <t>indicadas com "R".</t>
  </si>
  <si>
    <t>Um título com valor nominal igual a $40,00 efetua oito pagamentos de juros anuais no valor de $10,00. Se o custo de capital da operação for igual a 18% a.a., qual o preço justo do papel sob a ótica do emissor?</t>
  </si>
  <si>
    <t>Pedro pensa em comprar por $800,00 um título que pagará rendimentos anuais iguais a $300,00, $350,00 e $500,00. Qual o VPL da operação, se o custo de capital do comprador for igual a 15% a.a.?</t>
  </si>
  <si>
    <t>Um investimento no valor de $600,00 gerará fluxos anuais no valor de $300,00, $400,00 e $500,00. Se o custo de capital é igual a 30% a.a., qual o VPL estimado?</t>
  </si>
  <si>
    <t>Caso a loja anunciasse a cobrança de cinco parcelas "sem entrada e sem juros" ou um desconto de 20% nos pagamentos à vista, qual seria a taxa cobrada?</t>
  </si>
  <si>
    <t>Uma loja anuncia tudo em três vezes com entrada ou à vista com 15% de desconto. Qual a taxa de juros cobrada pela loja?</t>
  </si>
  <si>
    <t>Uma loja sempre exige uma remuneração mensal igual a 2% a.m. Sabendo que ela financia a venda de uma geladeira que a vista custa $850,00 em quatro parcelas mensais e iguais, sem entrada, calcule o valor da parcela recebida.</t>
  </si>
  <si>
    <t>José resgatou $1.500,00 após ter aplicado $800,00. Se a taxa anual da operação foi igual a 32% a.a., calcule a sua duração em anos.</t>
  </si>
  <si>
    <t>Mariana resgatou $850,00, após ter aplicado $700,00 por quatro meses. Qual a taxa mensal da sua aplicação?</t>
  </si>
  <si>
    <t>Pedro resgatou $800,00 após uma aplicação de seis meses a juros compostos. Se a taxa foi igual a 1% a.m., qual o valor da aplicação inicial?</t>
  </si>
  <si>
    <t>Um capital de $100,00 foi aplicado por 3 meses a 5% a.m. no regime de juros compostos. Qual o valor de resgate?</t>
  </si>
  <si>
    <t>1. Calcule a media dos dados {1, 2, 5, 9 e 15}.</t>
  </si>
  <si>
    <t>2. Qual a mediana dos dados {4, 53, 25 e 37}?</t>
  </si>
  <si>
    <t>3. Qual a moda da serie {2, 8, 9, 10, 9 e 45}?</t>
  </si>
  <si>
    <t>4. Qual o valor maximo da serie {23, 76, 43, 98 e 17}?</t>
  </si>
  <si>
    <t>5. Qual o valor minimo da serie {23, 76, 43, 98 e 17}?</t>
  </si>
  <si>
    <t>6. Qual o intervalo da serie {23, 76, 43, 98 e 17}?</t>
  </si>
  <si>
    <t>7. Qual o desvio medio da serie {6, 7, 36 e 29}?</t>
  </si>
  <si>
    <t>8. Qual a variancia populacional dos dados {3, 7, 15 e 39}?</t>
  </si>
  <si>
    <t>9. Qual a variancia amostral dos dados {45, 67, 85 e 98}?</t>
  </si>
  <si>
    <t>10. Qual o desvio padrao amostral dos dados {78, 109, 123 e 178}?</t>
  </si>
  <si>
    <t>Estatística</t>
  </si>
  <si>
    <t>Resgatamos $17 mil após uma aplicação de dois bimestres a juros compostos. Se a taxa foi igual a 16% a.a., qual o valor da aplicação inicial?</t>
  </si>
  <si>
    <t>Um aplicação gerou montante de $9 mil, com aplicação de $7 mil por sete meses. Qual a taxa semestral da sua aplicação?</t>
  </si>
  <si>
    <t>Juliano resgatou $15 mil após ter aplicado $12 mil. Se a taxa anual da operação foi igual a 6% a.a., calcule a sua duração em meses.</t>
  </si>
  <si>
    <t>Um capital dobra de valor após três anos. Qual a taxa composta mensal?</t>
  </si>
  <si>
    <t>Sua resposta aqui!</t>
  </si>
  <si>
    <t xml:space="preserve"> =VF(5%;3;;-100;)</t>
  </si>
  <si>
    <r>
      <t xml:space="preserve">Pergunta (use sempre a </t>
    </r>
    <r>
      <rPr>
        <b/>
        <sz val="11"/>
        <color rgb="FFC00000"/>
        <rFont val="Calibri"/>
        <family val="2"/>
        <scheme val="minor"/>
      </rPr>
      <t>convenção dos sinais</t>
    </r>
    <r>
      <rPr>
        <b/>
        <sz val="11"/>
        <color theme="1"/>
        <rFont val="Calibri"/>
        <family val="2"/>
        <scheme val="minor"/>
      </rPr>
      <t>!)</t>
    </r>
  </si>
  <si>
    <t xml:space="preserve"> =VP(1%;6;;800;)</t>
  </si>
  <si>
    <t xml:space="preserve"> =TAXA(4;;-700;850;;)</t>
  </si>
  <si>
    <t xml:space="preserve"> =NPER(32%;;-800;1500;)</t>
  </si>
  <si>
    <t xml:space="preserve"> =VF(15%;11/12;;-800;)</t>
  </si>
  <si>
    <t xml:space="preserve"> =VP(16%;2/6;;17000;)</t>
  </si>
  <si>
    <t xml:space="preserve"> =TAXA(7/6;;-7000;9000;;)</t>
  </si>
  <si>
    <t xml:space="preserve"> =TAXA(3;;95;-100;;)</t>
  </si>
  <si>
    <t>Um eletrônico é anunciado por $2.500,00 a vista ou em 1 +7 com juros de 5% a. m. Qual o valor da prestação?</t>
  </si>
  <si>
    <t>Ana assumiu um carnê com cinco parcelas de $550,00, após ter pago entrada no mesmo valor. Se a loja cobrou juros iguais a 4% a.m., qual o  valor a vista?</t>
  </si>
  <si>
    <t>A Preço Baixo Mercantil anuncia $900,00 a vista ou 3 x $340,00. Qual a taxa mensal cobrada?</t>
  </si>
  <si>
    <t>A Loja Charmosa anuncia $1200,00 a vista ou 1+ 3 x $450,00. Qual a taxa mensal cobrada?</t>
  </si>
  <si>
    <t>Um consumidor pagará 8 parcelas sem entrada no valor de $350,00. Considerando juros iguais a 3% a.m., qual o valor presente financiado?</t>
  </si>
  <si>
    <t>Quantas parcelas de $367,21 em preciso pagar em uma operação postecipada com valor financiado igual a $1.000,00, se a taxa cobrada foi 5% a.m.?</t>
  </si>
  <si>
    <t>Quantas parcelas de $221,92 em preciso pagar em uma operação antecipada com valor financiado igual a $1.600,00, com taxa igual a 6% a.m.?</t>
  </si>
  <si>
    <t xml:space="preserve"> =PGTO(2%;4;850;;0)</t>
  </si>
  <si>
    <t xml:space="preserve"> =PGTO(5%;8;2500;;1)</t>
  </si>
  <si>
    <t xml:space="preserve"> =VP(3%;8;-350;;0)</t>
  </si>
  <si>
    <t xml:space="preserve"> =VP(4%;6;-550;;1)</t>
  </si>
  <si>
    <t xml:space="preserve"> =TAXA(3;-340;900;;0;)</t>
  </si>
  <si>
    <t xml:space="preserve"> =TAXA(4;-450;1200;;1;)</t>
  </si>
  <si>
    <t xml:space="preserve"> =NPER(5%;-367,21;1000;;0)</t>
  </si>
  <si>
    <t xml:space="preserve"> =NPER(6%;-221,92;1600;;1)</t>
  </si>
  <si>
    <t xml:space="preserve"> =TAXA(3;-100/3;85;;1;)</t>
  </si>
  <si>
    <t xml:space="preserve"> =TAXA(5;-100/5;80;;0;)</t>
  </si>
  <si>
    <t xml:space="preserve"> =TAXA(36;;-100;200;;)</t>
  </si>
  <si>
    <t xml:space="preserve"> =NPER(6%;;-12000;15000;)*12</t>
  </si>
  <si>
    <t>Uma loja oferece desconto de 5% para pagamento a vista ou sem juros adicionais para 90 dias. Qual a taxa mensal sob o ponto de vista do cliente?</t>
  </si>
  <si>
    <t>Uma loja anuncia tudo em 1 + 2 ou à vista com 15% de desconto. Qual a taxa de juros cobrada pela loja, sob o ponto de vista do cliente?</t>
  </si>
  <si>
    <t xml:space="preserve"> =VPL(30%;300;400;500)-600</t>
  </si>
  <si>
    <t xml:space="preserve"> =VPL(15%;300;350;500)-800</t>
  </si>
  <si>
    <t>Calcule a TIR de um projeto como fluxos anuais apresentados ao lado.</t>
  </si>
  <si>
    <t>Ano 0</t>
  </si>
  <si>
    <t>Ano 1</t>
  </si>
  <si>
    <t>Ano 2</t>
  </si>
  <si>
    <t>Ano 3</t>
  </si>
  <si>
    <t xml:space="preserve"> =TIR(A5:C5)</t>
  </si>
  <si>
    <t xml:space="preserve"> =TIR(A6:D6)</t>
  </si>
  <si>
    <t>Funções Financeiras (Cap. 12)</t>
  </si>
  <si>
    <t>Lista SNU</t>
  </si>
  <si>
    <t>Ir para Lista SNU</t>
  </si>
  <si>
    <t>Lista SU</t>
  </si>
  <si>
    <t>Lista JC</t>
  </si>
  <si>
    <t>Ir para Lista SU</t>
  </si>
  <si>
    <t>Apliquei $800,00 por 11 meses a 15% a.a. no regime de juros compostos. Qual o valor de resgate?</t>
  </si>
  <si>
    <t xml:space="preserve"> =VPL(18%;10;10;10;10;10;10;10;50)</t>
  </si>
  <si>
    <t>Um título com valor nominal igual a $40,00 efetua oito pagamentos de juros anuais no valor de $10,00. Se o custo de capital da operação for igual a 18% a.a., qual o preço justo do papel sob a ótica do emissor? Atenção: o valor nominal é recebido com a ultima parcela dos juros.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</si>
</sst>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3" formatCode="_-* #,##0.00_-;\-* #,##0.00_-;_-* &quot;-&quot;??_-;_-@_-"/>
    <numFmt numFmtId="164" formatCode="&quot;R$ &quot;#,##0.00_);[Red]\(&quot;R$ &quot;#,##0.00\)"/>
    <numFmt numFmtId="165" formatCode="_(* #,##0.00_);_(* \(#,##0.00\);_(* &quot;-&quot;??_);_(@_)"/>
    <numFmt numFmtId="166" formatCode="0.0000"/>
    <numFmt numFmtId="167" formatCode="_([$€-2]* #,##0.00_);_([$€-2]* \(#,##0.00\);_([$€-2]* &quot;-&quot;??_)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20"/>
      <color indexed="9"/>
      <name val="Arial"/>
      <family val="2"/>
    </font>
    <font>
      <i/>
      <sz val="10"/>
      <color indexed="12"/>
      <name val="Arial"/>
      <family val="2"/>
    </font>
    <font>
      <b/>
      <i/>
      <sz val="14"/>
      <color indexed="18"/>
      <name val="Arial"/>
      <family val="2"/>
    </font>
    <font>
      <b/>
      <i/>
      <u/>
      <sz val="18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2"/>
      <name val="Arial"/>
      <family val="2"/>
    </font>
    <font>
      <b/>
      <sz val="10"/>
      <color indexed="12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color rgb="FF002060"/>
      <name val="Arial"/>
      <family val="2"/>
    </font>
    <font>
      <b/>
      <sz val="9"/>
      <color theme="3" tint="-0.249977111117893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4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7" fontId="9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66" fontId="21" fillId="0" borderId="0" applyFont="0" applyFill="0" applyBorder="0" applyAlignment="0" applyProtection="0"/>
    <xf numFmtId="0" fontId="22" fillId="0" borderId="0"/>
    <xf numFmtId="0" fontId="17" fillId="0" borderId="0"/>
    <xf numFmtId="9" fontId="9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16" fillId="2" borderId="0" xfId="0" applyFont="1" applyFill="1" applyBorder="1"/>
    <xf numFmtId="0" fontId="15" fillId="2" borderId="0" xfId="0" quotePrefix="1" applyFont="1" applyFill="1" applyBorder="1"/>
    <xf numFmtId="0" fontId="12" fillId="2" borderId="0" xfId="0" applyFont="1" applyFill="1" applyBorder="1"/>
    <xf numFmtId="0" fontId="14" fillId="0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0" borderId="5" xfId="0" applyBorder="1"/>
    <xf numFmtId="0" fontId="0" fillId="2" borderId="6" xfId="0" applyFill="1" applyBorder="1"/>
    <xf numFmtId="0" fontId="0" fillId="2" borderId="7" xfId="0" applyFill="1" applyBorder="1"/>
    <xf numFmtId="0" fontId="0" fillId="0" borderId="7" xfId="0" applyBorder="1"/>
    <xf numFmtId="0" fontId="0" fillId="0" borderId="8" xfId="0" applyBorder="1"/>
    <xf numFmtId="0" fontId="18" fillId="2" borderId="0" xfId="2" applyFont="1" applyFill="1" applyBorder="1" applyAlignment="1" applyProtection="1"/>
    <xf numFmtId="0" fontId="17" fillId="2" borderId="0" xfId="0" applyFont="1" applyFill="1" applyBorder="1"/>
    <xf numFmtId="0" fontId="11" fillId="2" borderId="0" xfId="2" applyFill="1" applyBorder="1" applyAlignment="1" applyProtection="1"/>
    <xf numFmtId="0" fontId="19" fillId="2" borderId="0" xfId="0" applyFont="1" applyFill="1" applyBorder="1" applyAlignment="1">
      <alignment horizontal="left"/>
    </xf>
    <xf numFmtId="0" fontId="23" fillId="2" borderId="0" xfId="0" applyFont="1" applyFill="1" applyBorder="1"/>
    <xf numFmtId="0" fontId="17" fillId="0" borderId="0" xfId="0" applyFont="1"/>
    <xf numFmtId="0" fontId="24" fillId="0" borderId="0" xfId="0" applyFont="1" applyBorder="1"/>
    <xf numFmtId="0" fontId="12" fillId="2" borderId="0" xfId="5" applyFont="1" applyFill="1" applyBorder="1"/>
    <xf numFmtId="0" fontId="17" fillId="0" borderId="0" xfId="5"/>
    <xf numFmtId="0" fontId="19" fillId="2" borderId="0" xfId="5" applyFont="1" applyFill="1" applyBorder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165" fontId="0" fillId="0" borderId="9" xfId="7" applyFont="1" applyBorder="1" applyAlignment="1">
      <alignment horizontal="center" vertical="center" wrapText="1"/>
    </xf>
    <xf numFmtId="10" fontId="0" fillId="0" borderId="9" xfId="6" applyNumberFormat="1" applyFont="1" applyBorder="1" applyAlignment="1">
      <alignment horizontal="center" vertical="center" wrapText="1"/>
    </xf>
    <xf numFmtId="164" fontId="20" fillId="0" borderId="9" xfId="7" applyNumberFormat="1" applyFont="1" applyBorder="1" applyAlignment="1">
      <alignment horizontal="center" vertical="center" wrapText="1"/>
    </xf>
    <xf numFmtId="165" fontId="20" fillId="0" borderId="9" xfId="0" applyNumberFormat="1" applyFont="1" applyBorder="1" applyAlignment="1">
      <alignment horizontal="center" vertical="center" wrapText="1"/>
    </xf>
    <xf numFmtId="164" fontId="17" fillId="0" borderId="9" xfId="7" applyNumberFormat="1" applyFont="1" applyBorder="1" applyAlignment="1">
      <alignment horizontal="center" vertical="center" wrapText="1"/>
    </xf>
    <xf numFmtId="165" fontId="17" fillId="0" borderId="9" xfId="0" applyNumberFormat="1" applyFont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 wrapText="1"/>
    </xf>
    <xf numFmtId="165" fontId="20" fillId="0" borderId="9" xfId="7" applyFont="1" applyBorder="1" applyAlignment="1">
      <alignment horizontal="center" vertical="center" wrapText="1"/>
    </xf>
    <xf numFmtId="165" fontId="17" fillId="0" borderId="9" xfId="7" applyFont="1" applyBorder="1" applyAlignment="1">
      <alignment horizontal="center" vertical="center" wrapText="1"/>
    </xf>
    <xf numFmtId="2" fontId="20" fillId="0" borderId="9" xfId="0" applyNumberFormat="1" applyFont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 wrapText="1"/>
    </xf>
    <xf numFmtId="10" fontId="20" fillId="0" borderId="9" xfId="6" applyNumberFormat="1" applyFont="1" applyBorder="1" applyAlignment="1">
      <alignment horizontal="center" vertical="center" wrapText="1"/>
    </xf>
    <xf numFmtId="10" fontId="17" fillId="0" borderId="9" xfId="6" applyNumberFormat="1" applyFont="1" applyBorder="1" applyAlignment="1">
      <alignment horizontal="center" vertical="center" wrapText="1"/>
    </xf>
    <xf numFmtId="10" fontId="20" fillId="0" borderId="9" xfId="6" applyNumberFormat="1" applyFont="1" applyFill="1" applyBorder="1" applyAlignment="1">
      <alignment horizontal="center" vertical="center" wrapText="1"/>
    </xf>
    <xf numFmtId="10" fontId="17" fillId="0" borderId="9" xfId="6" applyNumberFormat="1" applyFont="1" applyFill="1" applyBorder="1" applyAlignment="1">
      <alignment horizontal="center" vertical="center" wrapText="1"/>
    </xf>
    <xf numFmtId="1" fontId="20" fillId="0" borderId="9" xfId="0" applyNumberFormat="1" applyFont="1" applyBorder="1" applyAlignment="1">
      <alignment horizontal="center" vertical="center" wrapText="1"/>
    </xf>
    <xf numFmtId="1" fontId="17" fillId="0" borderId="9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/>
    </xf>
    <xf numFmtId="4" fontId="20" fillId="0" borderId="9" xfId="0" applyNumberFormat="1" applyFont="1" applyBorder="1" applyAlignment="1">
      <alignment horizontal="center"/>
    </xf>
    <xf numFmtId="4" fontId="17" fillId="0" borderId="9" xfId="0" applyNumberFormat="1" applyFont="1" applyBorder="1" applyAlignment="1">
      <alignment horizontal="center"/>
    </xf>
    <xf numFmtId="164" fontId="20" fillId="0" borderId="9" xfId="0" applyNumberFormat="1" applyFont="1" applyBorder="1"/>
    <xf numFmtId="10" fontId="20" fillId="0" borderId="9" xfId="6" applyNumberFormat="1" applyFont="1" applyBorder="1" applyAlignment="1">
      <alignment horizontal="center"/>
    </xf>
    <xf numFmtId="164" fontId="17" fillId="0" borderId="9" xfId="0" applyNumberFormat="1" applyFont="1" applyBorder="1"/>
    <xf numFmtId="10" fontId="17" fillId="0" borderId="9" xfId="6" applyNumberFormat="1" applyFont="1" applyBorder="1" applyAlignment="1">
      <alignment horizontal="center"/>
    </xf>
    <xf numFmtId="0" fontId="8" fillId="0" borderId="0" xfId="8"/>
    <xf numFmtId="0" fontId="8" fillId="0" borderId="0" xfId="8" applyAlignment="1">
      <alignment wrapText="1"/>
    </xf>
    <xf numFmtId="0" fontId="8" fillId="0" borderId="0" xfId="8" applyAlignment="1">
      <alignment vertical="top" wrapText="1"/>
    </xf>
    <xf numFmtId="0" fontId="7" fillId="0" borderId="9" xfId="8" applyFont="1" applyBorder="1" applyAlignment="1">
      <alignment vertical="top" wrapText="1"/>
    </xf>
    <xf numFmtId="0" fontId="26" fillId="4" borderId="9" xfId="0" applyFont="1" applyFill="1" applyBorder="1"/>
    <xf numFmtId="0" fontId="27" fillId="0" borderId="0" xfId="8" applyFont="1"/>
    <xf numFmtId="0" fontId="8" fillId="6" borderId="9" xfId="8" applyFill="1" applyBorder="1" applyAlignment="1">
      <alignment horizontal="left" vertical="top"/>
    </xf>
    <xf numFmtId="0" fontId="8" fillId="6" borderId="9" xfId="8" applyFill="1" applyBorder="1" applyAlignment="1">
      <alignment horizontal="left" vertical="top" wrapText="1"/>
    </xf>
    <xf numFmtId="0" fontId="7" fillId="6" borderId="9" xfId="8" applyFont="1" applyFill="1" applyBorder="1" applyAlignment="1">
      <alignment horizontal="left" vertical="top" wrapText="1"/>
    </xf>
    <xf numFmtId="0" fontId="25" fillId="5" borderId="9" xfId="8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/>
    </xf>
    <xf numFmtId="0" fontId="8" fillId="0" borderId="0" xfId="8" applyAlignment="1">
      <alignment horizontal="center" vertical="center"/>
    </xf>
    <xf numFmtId="8" fontId="8" fillId="6" borderId="9" xfId="8" applyNumberFormat="1" applyFill="1" applyBorder="1" applyAlignment="1">
      <alignment horizontal="center" vertical="center"/>
    </xf>
    <xf numFmtId="10" fontId="8" fillId="6" borderId="9" xfId="8" applyNumberFormat="1" applyFill="1" applyBorder="1" applyAlignment="1">
      <alignment horizontal="center" vertical="center"/>
    </xf>
    <xf numFmtId="0" fontId="8" fillId="6" borderId="9" xfId="8" applyFill="1" applyBorder="1" applyAlignment="1">
      <alignment horizontal="center" vertical="center"/>
    </xf>
    <xf numFmtId="0" fontId="7" fillId="6" borderId="9" xfId="8" applyFont="1" applyFill="1" applyBorder="1" applyAlignment="1">
      <alignment horizontal="center" vertical="center"/>
    </xf>
    <xf numFmtId="43" fontId="8" fillId="0" borderId="0" xfId="9" applyFont="1" applyAlignment="1">
      <alignment horizontal="center" vertical="center"/>
    </xf>
    <xf numFmtId="0" fontId="6" fillId="6" borderId="9" xfId="8" applyFont="1" applyFill="1" applyBorder="1" applyAlignment="1">
      <alignment horizontal="left" vertical="top" wrapText="1"/>
    </xf>
    <xf numFmtId="9" fontId="8" fillId="0" borderId="0" xfId="8" applyNumberFormat="1"/>
    <xf numFmtId="43" fontId="8" fillId="0" borderId="0" xfId="9" applyFont="1"/>
    <xf numFmtId="0" fontId="5" fillId="6" borderId="9" xfId="8" applyFont="1" applyFill="1" applyBorder="1" applyAlignment="1">
      <alignment horizontal="center" vertical="center"/>
    </xf>
    <xf numFmtId="2" fontId="8" fillId="6" borderId="9" xfId="8" applyNumberFormat="1" applyFill="1" applyBorder="1" applyAlignment="1">
      <alignment horizontal="center" vertical="center"/>
    </xf>
    <xf numFmtId="8" fontId="8" fillId="0" borderId="0" xfId="8" applyNumberFormat="1"/>
    <xf numFmtId="8" fontId="8" fillId="6" borderId="9" xfId="9" applyNumberFormat="1" applyFont="1" applyFill="1" applyBorder="1" applyAlignment="1">
      <alignment horizontal="center" vertical="center"/>
    </xf>
    <xf numFmtId="0" fontId="4" fillId="6" borderId="9" xfId="8" applyFont="1" applyFill="1" applyBorder="1" applyAlignment="1">
      <alignment horizontal="center" vertical="center"/>
    </xf>
    <xf numFmtId="10" fontId="26" fillId="4" borderId="9" xfId="0" applyNumberFormat="1" applyFont="1" applyFill="1" applyBorder="1"/>
    <xf numFmtId="0" fontId="4" fillId="6" borderId="9" xfId="8" applyFont="1" applyFill="1" applyBorder="1" applyAlignment="1">
      <alignment horizontal="left" vertical="top" wrapText="1"/>
    </xf>
    <xf numFmtId="0" fontId="26" fillId="4" borderId="9" xfId="0" applyFont="1" applyFill="1" applyBorder="1" applyAlignment="1">
      <alignment horizontal="center" vertical="center"/>
    </xf>
    <xf numFmtId="8" fontId="26" fillId="4" borderId="9" xfId="0" applyNumberFormat="1" applyFont="1" applyFill="1" applyBorder="1" applyAlignment="1">
      <alignment horizontal="center" vertical="center"/>
    </xf>
    <xf numFmtId="10" fontId="26" fillId="4" borderId="9" xfId="6" applyNumberFormat="1" applyFont="1" applyFill="1" applyBorder="1" applyAlignment="1">
      <alignment horizontal="center" vertical="center"/>
    </xf>
    <xf numFmtId="43" fontId="26" fillId="4" borderId="9" xfId="9" applyFont="1" applyFill="1" applyBorder="1" applyAlignment="1">
      <alignment horizontal="center" vertical="center"/>
    </xf>
    <xf numFmtId="0" fontId="4" fillId="0" borderId="9" xfId="8" applyFont="1" applyBorder="1" applyAlignment="1">
      <alignment horizontal="center" vertical="center"/>
    </xf>
    <xf numFmtId="0" fontId="7" fillId="6" borderId="9" xfId="8" applyFont="1" applyFill="1" applyBorder="1" applyAlignment="1">
      <alignment vertical="top" wrapText="1"/>
    </xf>
    <xf numFmtId="0" fontId="7" fillId="7" borderId="9" xfId="8" applyFont="1" applyFill="1" applyBorder="1" applyAlignment="1">
      <alignment vertical="top" wrapText="1"/>
    </xf>
    <xf numFmtId="0" fontId="8" fillId="7" borderId="9" xfId="8" applyFill="1" applyBorder="1" applyAlignment="1">
      <alignment horizontal="center" vertical="center"/>
    </xf>
    <xf numFmtId="9" fontId="8" fillId="6" borderId="9" xfId="9" applyNumberFormat="1" applyFont="1" applyFill="1" applyBorder="1" applyAlignment="1">
      <alignment horizontal="center" vertical="center"/>
    </xf>
    <xf numFmtId="0" fontId="8" fillId="0" borderId="0" xfId="8" applyNumberFormat="1"/>
    <xf numFmtId="0" fontId="31" fillId="0" borderId="0" xfId="8" applyNumberFormat="1" applyFont="1"/>
    <xf numFmtId="10" fontId="26" fillId="4" borderId="9" xfId="6" applyNumberFormat="1" applyFont="1" applyFill="1" applyBorder="1"/>
    <xf numFmtId="0" fontId="3" fillId="0" borderId="0" xfId="8" applyFont="1"/>
    <xf numFmtId="0" fontId="32" fillId="0" borderId="0" xfId="8" applyFont="1"/>
    <xf numFmtId="0" fontId="11" fillId="0" borderId="0" xfId="2" applyAlignment="1" applyProtection="1">
      <alignment horizontal="center" vertical="center"/>
    </xf>
    <xf numFmtId="0" fontId="2" fillId="6" borderId="9" xfId="8" applyFont="1" applyFill="1" applyBorder="1" applyAlignment="1">
      <alignment horizontal="left" vertical="top" wrapText="1"/>
    </xf>
    <xf numFmtId="8" fontId="26" fillId="4" borderId="9" xfId="9" applyNumberFormat="1" applyFont="1" applyFill="1" applyBorder="1" applyAlignment="1">
      <alignment horizontal="center" vertical="center"/>
    </xf>
    <xf numFmtId="0" fontId="1" fillId="6" borderId="9" xfId="8" applyFont="1" applyFill="1" applyBorder="1" applyAlignment="1">
      <alignment horizontal="center" vertical="center"/>
    </xf>
    <xf numFmtId="9" fontId="26" fillId="4" borderId="9" xfId="9" applyNumberFormat="1" applyFont="1" applyFill="1" applyBorder="1" applyAlignment="1">
      <alignment horizontal="center" vertical="center"/>
    </xf>
    <xf numFmtId="0" fontId="1" fillId="6" borderId="9" xfId="8" applyFont="1" applyFill="1" applyBorder="1" applyAlignment="1">
      <alignment horizontal="left" vertical="top" wrapText="1"/>
    </xf>
    <xf numFmtId="0" fontId="13" fillId="3" borderId="10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30" fillId="5" borderId="13" xfId="8" applyFont="1" applyFill="1" applyBorder="1" applyAlignment="1">
      <alignment horizontal="center" vertical="center" wrapText="1"/>
    </xf>
    <xf numFmtId="0" fontId="30" fillId="5" borderId="14" xfId="8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</cellXfs>
  <cellStyles count="10">
    <cellStyle name="Euro" xfId="1"/>
    <cellStyle name="Hiperlink" xfId="2" builtinId="8"/>
    <cellStyle name="Moeda 2" xfId="3"/>
    <cellStyle name="Normal" xfId="0" builtinId="0"/>
    <cellStyle name="Normal 2" xfId="4"/>
    <cellStyle name="Normal 3" xfId="5"/>
    <cellStyle name="Normal 4" xfId="8"/>
    <cellStyle name="Porcentagem" xfId="6" builtinId="5"/>
    <cellStyle name="Separador de milhares 2" xfId="7"/>
    <cellStyle name="Vírgula" xfId="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A4'!A1"/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A5-R'!A1"/><Relationship Id="rId2" Type="http://schemas.openxmlformats.org/officeDocument/2006/relationships/hyperlink" Target="#'A4'!A1"/><Relationship Id="rId1" Type="http://schemas.openxmlformats.org/officeDocument/2006/relationships/hyperlink" Target="#Menu!A1"/><Relationship Id="rId4" Type="http://schemas.openxmlformats.org/officeDocument/2006/relationships/hyperlink" Target="#'A6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A5'!A1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5207" name="Imagem 3" descr="Layout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104775</xdr:rowOff>
    </xdr:from>
    <xdr:to>
      <xdr:col>15</xdr:col>
      <xdr:colOff>352425</xdr:colOff>
      <xdr:row>21</xdr:row>
      <xdr:rowOff>0</xdr:rowOff>
    </xdr:to>
    <xdr:sp macro="" textlink="">
      <xdr:nvSpPr>
        <xdr:cNvPr id="2" name="Retângulo 1"/>
        <xdr:cNvSpPr/>
      </xdr:nvSpPr>
      <xdr:spPr>
        <a:xfrm>
          <a:off x="1352550" y="1238250"/>
          <a:ext cx="8143875" cy="313372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4800"/>
            <a:t>O primeiro bloco</a:t>
          </a:r>
          <a:r>
            <a:rPr lang="pt-BR" sz="4800" baseline="0"/>
            <a:t> de questões explora os juros compostos, com dois capitais.</a:t>
          </a:r>
          <a:endParaRPr lang="pt-BR" sz="48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104775</xdr:rowOff>
    </xdr:from>
    <xdr:to>
      <xdr:col>1</xdr:col>
      <xdr:colOff>847725</xdr:colOff>
      <xdr:row>2</xdr:row>
      <xdr:rowOff>66675</xdr:rowOff>
    </xdr:to>
    <xdr:sp macro="" textlink="">
      <xdr:nvSpPr>
        <xdr:cNvPr id="2" name="Retângulo com Único Canto Aparado 1">
          <a:hlinkClick xmlns:r="http://schemas.openxmlformats.org/officeDocument/2006/relationships" r:id="rId1"/>
        </xdr:cNvPr>
        <xdr:cNvSpPr/>
      </xdr:nvSpPr>
      <xdr:spPr>
        <a:xfrm>
          <a:off x="247650" y="104775"/>
          <a:ext cx="781050" cy="285750"/>
        </a:xfrm>
        <a:prstGeom prst="snip1Rect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200" b="1" i="0">
              <a:solidFill>
                <a:srgbClr val="0000FF"/>
              </a:solidFill>
            </a:rPr>
            <a:t>Menu</a:t>
          </a:r>
        </a:p>
      </xdr:txBody>
    </xdr:sp>
    <xdr:clientData/>
  </xdr:twoCellAnchor>
  <xdr:twoCellAnchor>
    <xdr:from>
      <xdr:col>1</xdr:col>
      <xdr:colOff>1104900</xdr:colOff>
      <xdr:row>0</xdr:row>
      <xdr:rowOff>104775</xdr:rowOff>
    </xdr:from>
    <xdr:to>
      <xdr:col>2</xdr:col>
      <xdr:colOff>742950</xdr:colOff>
      <xdr:row>2</xdr:row>
      <xdr:rowOff>66675</xdr:rowOff>
    </xdr:to>
    <xdr:sp macro="" textlink="">
      <xdr:nvSpPr>
        <xdr:cNvPr id="3" name="Retângulo com Único Canto Aparado 2">
          <a:hlinkClick xmlns:r="http://schemas.openxmlformats.org/officeDocument/2006/relationships" r:id="rId2"/>
        </xdr:cNvPr>
        <xdr:cNvSpPr/>
      </xdr:nvSpPr>
      <xdr:spPr>
        <a:xfrm>
          <a:off x="1285875" y="104775"/>
          <a:ext cx="752475" cy="285750"/>
        </a:xfrm>
        <a:prstGeom prst="snip1Rect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200" b="1" i="0">
              <a:solidFill>
                <a:srgbClr val="0000FF"/>
              </a:solidFill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104775</xdr:rowOff>
    </xdr:from>
    <xdr:to>
      <xdr:col>1</xdr:col>
      <xdr:colOff>847725</xdr:colOff>
      <xdr:row>2</xdr:row>
      <xdr:rowOff>66675</xdr:rowOff>
    </xdr:to>
    <xdr:sp macro="" textlink="">
      <xdr:nvSpPr>
        <xdr:cNvPr id="2" name="Retângulo com Único Canto Aparado 1">
          <a:hlinkClick xmlns:r="http://schemas.openxmlformats.org/officeDocument/2006/relationships" r:id="rId1"/>
        </xdr:cNvPr>
        <xdr:cNvSpPr/>
      </xdr:nvSpPr>
      <xdr:spPr>
        <a:xfrm>
          <a:off x="247650" y="104775"/>
          <a:ext cx="781050" cy="285750"/>
        </a:xfrm>
        <a:prstGeom prst="snip1Rect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200" b="1" i="1">
              <a:solidFill>
                <a:srgbClr val="0000FF"/>
              </a:solidFill>
            </a:rPr>
            <a:t>Menu</a:t>
          </a:r>
        </a:p>
      </xdr:txBody>
    </xdr:sp>
    <xdr:clientData/>
  </xdr:twoCellAnchor>
  <xdr:twoCellAnchor>
    <xdr:from>
      <xdr:col>1</xdr:col>
      <xdr:colOff>978692</xdr:colOff>
      <xdr:row>0</xdr:row>
      <xdr:rowOff>64294</xdr:rowOff>
    </xdr:from>
    <xdr:to>
      <xdr:col>3</xdr:col>
      <xdr:colOff>66675</xdr:colOff>
      <xdr:row>2</xdr:row>
      <xdr:rowOff>102394</xdr:rowOff>
    </xdr:to>
    <xdr:sp macro="" textlink="">
      <xdr:nvSpPr>
        <xdr:cNvPr id="3" name="Seta para a direita 2">
          <a:hlinkClick xmlns:r="http://schemas.openxmlformats.org/officeDocument/2006/relationships" r:id="rId2"/>
        </xdr:cNvPr>
        <xdr:cNvSpPr/>
      </xdr:nvSpPr>
      <xdr:spPr>
        <a:xfrm flipH="1">
          <a:off x="1159667" y="64294"/>
          <a:ext cx="1021558" cy="361950"/>
        </a:xfrm>
        <a:prstGeom prst="rightArrow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>
              <a:solidFill>
                <a:srgbClr val="0000FF"/>
              </a:solidFill>
            </a:rPr>
            <a:t>Atividade 4</a:t>
          </a:r>
        </a:p>
      </xdr:txBody>
    </xdr:sp>
    <xdr:clientData/>
  </xdr:twoCellAnchor>
  <xdr:twoCellAnchor>
    <xdr:from>
      <xdr:col>5</xdr:col>
      <xdr:colOff>190499</xdr:colOff>
      <xdr:row>0</xdr:row>
      <xdr:rowOff>104775</xdr:rowOff>
    </xdr:from>
    <xdr:to>
      <xdr:col>6</xdr:col>
      <xdr:colOff>247650</xdr:colOff>
      <xdr:row>2</xdr:row>
      <xdr:rowOff>66675</xdr:rowOff>
    </xdr:to>
    <xdr:sp macro="" textlink="">
      <xdr:nvSpPr>
        <xdr:cNvPr id="4" name="Retângulo com Único Canto Aparado 3">
          <a:hlinkClick xmlns:r="http://schemas.openxmlformats.org/officeDocument/2006/relationships" r:id="rId3"/>
        </xdr:cNvPr>
        <xdr:cNvSpPr/>
      </xdr:nvSpPr>
      <xdr:spPr>
        <a:xfrm>
          <a:off x="3762374" y="104775"/>
          <a:ext cx="847726" cy="285750"/>
        </a:xfrm>
        <a:prstGeom prst="snip1Rect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200" b="1" i="0">
              <a:solidFill>
                <a:srgbClr val="0000FF"/>
              </a:solidFill>
            </a:rPr>
            <a:t>Respostas</a:t>
          </a:r>
        </a:p>
      </xdr:txBody>
    </xdr:sp>
    <xdr:clientData/>
  </xdr:twoCellAnchor>
  <xdr:twoCellAnchor>
    <xdr:from>
      <xdr:col>3</xdr:col>
      <xdr:colOff>381001</xdr:colOff>
      <xdr:row>0</xdr:row>
      <xdr:rowOff>66675</xdr:rowOff>
    </xdr:from>
    <xdr:to>
      <xdr:col>4</xdr:col>
      <xdr:colOff>704851</xdr:colOff>
      <xdr:row>2</xdr:row>
      <xdr:rowOff>104775</xdr:rowOff>
    </xdr:to>
    <xdr:sp macro="" textlink="">
      <xdr:nvSpPr>
        <xdr:cNvPr id="5" name="Seta para a direita 4">
          <a:hlinkClick xmlns:r="http://schemas.openxmlformats.org/officeDocument/2006/relationships" r:id="rId4"/>
        </xdr:cNvPr>
        <xdr:cNvSpPr/>
      </xdr:nvSpPr>
      <xdr:spPr>
        <a:xfrm>
          <a:off x="2495551" y="66675"/>
          <a:ext cx="990600" cy="361950"/>
        </a:xfrm>
        <a:prstGeom prst="rightArrow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>
              <a:solidFill>
                <a:srgbClr val="0000FF"/>
              </a:solidFill>
            </a:rPr>
            <a:t>Atividade 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104775</xdr:rowOff>
    </xdr:from>
    <xdr:to>
      <xdr:col>1</xdr:col>
      <xdr:colOff>847725</xdr:colOff>
      <xdr:row>2</xdr:row>
      <xdr:rowOff>66675</xdr:rowOff>
    </xdr:to>
    <xdr:sp macro="" textlink="">
      <xdr:nvSpPr>
        <xdr:cNvPr id="2" name="Retângulo com Único Canto Aparado 1">
          <a:hlinkClick xmlns:r="http://schemas.openxmlformats.org/officeDocument/2006/relationships" r:id="rId1"/>
        </xdr:cNvPr>
        <xdr:cNvSpPr/>
      </xdr:nvSpPr>
      <xdr:spPr>
        <a:xfrm>
          <a:off x="247650" y="104775"/>
          <a:ext cx="781050" cy="285750"/>
        </a:xfrm>
        <a:prstGeom prst="snip1Rect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200" b="1" i="0">
              <a:solidFill>
                <a:srgbClr val="0000FF"/>
              </a:solidFill>
            </a:rPr>
            <a:t>Menu</a:t>
          </a:r>
        </a:p>
      </xdr:txBody>
    </xdr:sp>
    <xdr:clientData/>
  </xdr:twoCellAnchor>
  <xdr:twoCellAnchor>
    <xdr:from>
      <xdr:col>1</xdr:col>
      <xdr:colOff>1104900</xdr:colOff>
      <xdr:row>0</xdr:row>
      <xdr:rowOff>104775</xdr:rowOff>
    </xdr:from>
    <xdr:to>
      <xdr:col>2</xdr:col>
      <xdr:colOff>742950</xdr:colOff>
      <xdr:row>2</xdr:row>
      <xdr:rowOff>66675</xdr:rowOff>
    </xdr:to>
    <xdr:sp macro="" textlink="">
      <xdr:nvSpPr>
        <xdr:cNvPr id="3" name="Retângulo com Único Canto Aparado 2">
          <a:hlinkClick xmlns:r="http://schemas.openxmlformats.org/officeDocument/2006/relationships" r:id="rId2"/>
        </xdr:cNvPr>
        <xdr:cNvSpPr/>
      </xdr:nvSpPr>
      <xdr:spPr>
        <a:xfrm>
          <a:off x="1285875" y="104775"/>
          <a:ext cx="752475" cy="285750"/>
        </a:xfrm>
        <a:prstGeom prst="snip1Rect">
          <a:avLst/>
        </a:prstGeom>
        <a:solidFill>
          <a:schemeClr val="bg1">
            <a:lumMod val="85000"/>
          </a:schemeClr>
        </a:solidFill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200" b="1" i="0">
              <a:solidFill>
                <a:srgbClr val="0000FF"/>
              </a:solidFill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104775</xdr:rowOff>
    </xdr:from>
    <xdr:to>
      <xdr:col>15</xdr:col>
      <xdr:colOff>352425</xdr:colOff>
      <xdr:row>21</xdr:row>
      <xdr:rowOff>0</xdr:rowOff>
    </xdr:to>
    <xdr:sp macro="" textlink="">
      <xdr:nvSpPr>
        <xdr:cNvPr id="2" name="Retângulo 1"/>
        <xdr:cNvSpPr/>
      </xdr:nvSpPr>
      <xdr:spPr>
        <a:xfrm>
          <a:off x="1352550" y="1238250"/>
          <a:ext cx="8143875" cy="313372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4800"/>
            <a:t>O segundo bloco</a:t>
          </a:r>
          <a:r>
            <a:rPr lang="pt-BR" sz="4800" baseline="0"/>
            <a:t> de questões explora as séries uniformes.</a:t>
          </a:r>
          <a:endParaRPr lang="pt-BR" sz="48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104775</xdr:rowOff>
    </xdr:from>
    <xdr:to>
      <xdr:col>15</xdr:col>
      <xdr:colOff>352425</xdr:colOff>
      <xdr:row>21</xdr:row>
      <xdr:rowOff>0</xdr:rowOff>
    </xdr:to>
    <xdr:sp macro="" textlink="">
      <xdr:nvSpPr>
        <xdr:cNvPr id="2" name="Retângulo 1"/>
        <xdr:cNvSpPr/>
      </xdr:nvSpPr>
      <xdr:spPr>
        <a:xfrm>
          <a:off x="1352550" y="1238250"/>
          <a:ext cx="8143875" cy="313372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4800"/>
            <a:t>O terceiro bloco</a:t>
          </a:r>
          <a:r>
            <a:rPr lang="pt-BR" sz="4800" baseline="0"/>
            <a:t> de questões explora as séries não uniformes.</a:t>
          </a:r>
          <a:endParaRPr lang="pt-BR" sz="48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4</xdr:row>
      <xdr:rowOff>123825</xdr:rowOff>
    </xdr:from>
    <xdr:to>
      <xdr:col>4</xdr:col>
      <xdr:colOff>476250</xdr:colOff>
      <xdr:row>4</xdr:row>
      <xdr:rowOff>476250</xdr:rowOff>
    </xdr:to>
    <xdr:sp macro="" textlink="">
      <xdr:nvSpPr>
        <xdr:cNvPr id="2" name="Seta para a esquerda 1"/>
        <xdr:cNvSpPr/>
      </xdr:nvSpPr>
      <xdr:spPr>
        <a:xfrm>
          <a:off x="2505075" y="2114550"/>
          <a:ext cx="409575" cy="352425"/>
        </a:xfrm>
        <a:prstGeom prst="leftArrow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76200</xdr:colOff>
      <xdr:row>5</xdr:row>
      <xdr:rowOff>95250</xdr:rowOff>
    </xdr:from>
    <xdr:to>
      <xdr:col>4</xdr:col>
      <xdr:colOff>485775</xdr:colOff>
      <xdr:row>5</xdr:row>
      <xdr:rowOff>447675</xdr:rowOff>
    </xdr:to>
    <xdr:sp macro="" textlink="">
      <xdr:nvSpPr>
        <xdr:cNvPr id="3" name="Seta para a esquerda 2"/>
        <xdr:cNvSpPr/>
      </xdr:nvSpPr>
      <xdr:spPr>
        <a:xfrm>
          <a:off x="2514600" y="2647950"/>
          <a:ext cx="409575" cy="352425"/>
        </a:xfrm>
        <a:prstGeom prst="leftArrow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autoPageBreaks="0"/>
  </sheetPr>
  <dimension ref="B2:L28"/>
  <sheetViews>
    <sheetView showGridLines="0" showRowColHeaders="0" tabSelected="1" workbookViewId="0"/>
  </sheetViews>
  <sheetFormatPr defaultRowHeight="12.75" x14ac:dyDescent="0.2"/>
  <cols>
    <col min="1" max="1" width="2.28515625" customWidth="1"/>
    <col min="2" max="2" width="2.7109375" customWidth="1"/>
    <col min="3" max="3" width="9" customWidth="1"/>
    <col min="4" max="4" width="3.7109375" customWidth="1"/>
    <col min="5" max="5" width="9" customWidth="1"/>
    <col min="7" max="7" width="11.140625" customWidth="1"/>
    <col min="12" max="12" width="2.7109375" customWidth="1"/>
  </cols>
  <sheetData>
    <row r="2" spans="2:12" ht="4.5" customHeight="1" thickBot="1" x14ac:dyDescent="0.25"/>
    <row r="3" spans="2:12" ht="6.75" customHeight="1" thickTop="1" thickBot="1" x14ac:dyDescent="0.25">
      <c r="B3" s="8"/>
      <c r="C3" s="9"/>
      <c r="D3" s="9"/>
      <c r="E3" s="9"/>
      <c r="F3" s="9"/>
      <c r="G3" s="9"/>
      <c r="H3" s="9"/>
      <c r="I3" s="9"/>
      <c r="J3" s="9"/>
      <c r="K3" s="10"/>
      <c r="L3" s="11"/>
    </row>
    <row r="4" spans="2:12" ht="27" thickBot="1" x14ac:dyDescent="0.45">
      <c r="B4" s="12"/>
      <c r="C4" s="104" t="s">
        <v>104</v>
      </c>
      <c r="D4" s="105"/>
      <c r="E4" s="105"/>
      <c r="F4" s="105"/>
      <c r="G4" s="105"/>
      <c r="H4" s="105"/>
      <c r="I4" s="105"/>
      <c r="J4" s="105"/>
      <c r="K4" s="106"/>
      <c r="L4" s="13"/>
    </row>
    <row r="5" spans="2:12" x14ac:dyDescent="0.2">
      <c r="B5" s="12"/>
      <c r="C5" s="3"/>
      <c r="D5" s="3"/>
      <c r="E5" s="3"/>
      <c r="F5" s="3"/>
      <c r="G5" s="3"/>
      <c r="H5" s="3"/>
      <c r="I5" s="3"/>
      <c r="J5" s="3"/>
      <c r="K5" s="1"/>
      <c r="L5" s="13"/>
    </row>
    <row r="6" spans="2:12" ht="23.25" x14ac:dyDescent="0.35">
      <c r="B6" s="12"/>
      <c r="C6" s="22" t="s">
        <v>34</v>
      </c>
      <c r="D6" s="3"/>
      <c r="E6" s="4"/>
      <c r="F6" s="3"/>
      <c r="G6" s="3"/>
      <c r="H6" s="3"/>
      <c r="I6" s="3"/>
      <c r="J6" s="3"/>
      <c r="K6" s="3"/>
      <c r="L6" s="13"/>
    </row>
    <row r="7" spans="2:12" ht="18.75" x14ac:dyDescent="0.3">
      <c r="B7" s="12"/>
      <c r="C7" s="24" t="s">
        <v>36</v>
      </c>
      <c r="D7" s="1"/>
      <c r="E7" s="5"/>
      <c r="F7" s="3"/>
      <c r="G7" s="3"/>
      <c r="H7" s="3"/>
      <c r="I7" s="3"/>
      <c r="J7" s="3"/>
      <c r="K7" s="3"/>
      <c r="L7" s="13"/>
    </row>
    <row r="8" spans="2:12" x14ac:dyDescent="0.2">
      <c r="B8" s="12"/>
      <c r="C8" s="24" t="s">
        <v>3</v>
      </c>
      <c r="D8" s="3"/>
      <c r="E8" s="3"/>
      <c r="F8" s="3"/>
      <c r="G8" s="3"/>
      <c r="H8" s="3"/>
      <c r="I8" s="3"/>
      <c r="J8" s="3"/>
      <c r="K8" s="1"/>
      <c r="L8" s="13"/>
    </row>
    <row r="9" spans="2:12" x14ac:dyDescent="0.2">
      <c r="B9" s="12"/>
      <c r="D9" s="3"/>
      <c r="E9" s="3"/>
      <c r="F9" s="3"/>
      <c r="G9" s="3"/>
      <c r="H9" s="3"/>
      <c r="I9" s="3"/>
      <c r="J9" s="3"/>
      <c r="K9" s="1"/>
      <c r="L9" s="13"/>
    </row>
    <row r="10" spans="2:12" x14ac:dyDescent="0.2">
      <c r="B10" s="12"/>
      <c r="D10" s="3"/>
      <c r="E10" s="3"/>
      <c r="F10" s="3"/>
      <c r="G10" s="3"/>
      <c r="H10" s="3"/>
      <c r="I10" s="3"/>
      <c r="J10" s="3"/>
      <c r="K10" s="1"/>
      <c r="L10" s="13"/>
    </row>
    <row r="11" spans="2:12" x14ac:dyDescent="0.2">
      <c r="B11" s="12"/>
      <c r="D11" s="3"/>
      <c r="E11" s="3"/>
      <c r="F11" s="3"/>
      <c r="G11" s="3"/>
      <c r="H11" s="3"/>
      <c r="I11" s="3"/>
      <c r="J11" s="3"/>
      <c r="K11" s="1"/>
      <c r="L11" s="13"/>
    </row>
    <row r="12" spans="2:12" x14ac:dyDescent="0.2">
      <c r="B12" s="12"/>
      <c r="D12" s="3"/>
      <c r="E12" s="3"/>
      <c r="F12" s="3"/>
      <c r="G12" s="3"/>
      <c r="H12" s="3"/>
      <c r="I12" s="3"/>
      <c r="J12" s="3"/>
      <c r="K12" s="1"/>
      <c r="L12" s="13"/>
    </row>
    <row r="13" spans="2:12" x14ac:dyDescent="0.2">
      <c r="B13" s="12"/>
      <c r="C13" s="19" t="s">
        <v>4</v>
      </c>
      <c r="D13" s="3"/>
      <c r="E13" s="3"/>
      <c r="F13" s="3"/>
      <c r="G13" s="3"/>
      <c r="H13" s="3"/>
      <c r="I13" s="3"/>
      <c r="J13" s="3"/>
      <c r="K13" s="1"/>
      <c r="L13" s="13"/>
    </row>
    <row r="14" spans="2:12" x14ac:dyDescent="0.2">
      <c r="B14" s="12"/>
      <c r="C14" s="19" t="s">
        <v>5</v>
      </c>
      <c r="D14" s="3"/>
      <c r="E14" s="3"/>
      <c r="F14" s="3"/>
      <c r="G14" s="3"/>
      <c r="H14" s="3"/>
      <c r="I14" s="3"/>
      <c r="J14" s="3"/>
      <c r="K14" s="1"/>
      <c r="L14" s="13"/>
    </row>
    <row r="15" spans="2:12" x14ac:dyDescent="0.2">
      <c r="B15" s="12"/>
      <c r="C15" s="19" t="s">
        <v>37</v>
      </c>
      <c r="D15" s="3"/>
      <c r="E15" s="3"/>
      <c r="F15" s="3"/>
      <c r="G15" s="3"/>
      <c r="H15" s="3"/>
      <c r="I15" s="3"/>
      <c r="J15" s="3"/>
      <c r="K15" s="1"/>
      <c r="L15" s="13"/>
    </row>
    <row r="16" spans="2:12" x14ac:dyDescent="0.2">
      <c r="B16" s="12"/>
      <c r="C16" t="s">
        <v>38</v>
      </c>
      <c r="D16" s="3"/>
      <c r="E16" s="3"/>
      <c r="F16" s="3"/>
      <c r="G16" s="3"/>
      <c r="H16" s="3"/>
      <c r="I16" s="3"/>
      <c r="J16" s="3"/>
      <c r="K16" s="1"/>
      <c r="L16" s="13"/>
    </row>
    <row r="17" spans="2:12" x14ac:dyDescent="0.2">
      <c r="B17" s="12"/>
      <c r="C17" s="23"/>
      <c r="D17" s="3"/>
      <c r="E17" s="3"/>
      <c r="F17" s="3"/>
      <c r="G17" s="3"/>
      <c r="H17" s="3"/>
      <c r="I17" s="3"/>
      <c r="J17" s="3"/>
      <c r="K17" s="1"/>
      <c r="L17" s="13"/>
    </row>
    <row r="18" spans="2:12" x14ac:dyDescent="0.2">
      <c r="B18" s="12"/>
      <c r="C18" s="6" t="s">
        <v>6</v>
      </c>
      <c r="D18" s="7"/>
      <c r="E18" s="3"/>
      <c r="F18" s="3"/>
      <c r="G18" s="3"/>
      <c r="H18" s="3"/>
      <c r="I18" s="3"/>
      <c r="J18" s="3"/>
      <c r="K18" s="1"/>
      <c r="L18" s="13"/>
    </row>
    <row r="19" spans="2:12" x14ac:dyDescent="0.2">
      <c r="B19" s="12"/>
      <c r="C19" s="6"/>
      <c r="D19" s="7"/>
      <c r="E19" s="3"/>
      <c r="F19" s="3"/>
      <c r="G19" s="3"/>
      <c r="H19" s="3"/>
      <c r="I19" s="3"/>
      <c r="J19" s="3"/>
      <c r="K19" s="1"/>
      <c r="L19" s="13"/>
    </row>
    <row r="20" spans="2:12" x14ac:dyDescent="0.2">
      <c r="B20" s="12"/>
      <c r="C20" s="20" t="s">
        <v>108</v>
      </c>
      <c r="D20" s="20"/>
      <c r="E20" s="3"/>
      <c r="F20" s="20" t="s">
        <v>107</v>
      </c>
      <c r="I20" s="20" t="s">
        <v>105</v>
      </c>
      <c r="J20" s="3"/>
      <c r="K20" s="1"/>
      <c r="L20" s="13"/>
    </row>
    <row r="21" spans="2:12" x14ac:dyDescent="0.2">
      <c r="B21" s="12"/>
      <c r="C21" s="6"/>
      <c r="D21" s="18"/>
      <c r="E21" s="3"/>
      <c r="F21" s="3"/>
      <c r="H21" s="18"/>
      <c r="I21" s="3"/>
      <c r="J21" s="3"/>
      <c r="K21" s="1"/>
      <c r="L21" s="13"/>
    </row>
    <row r="22" spans="2:12" ht="13.5" thickBot="1" x14ac:dyDescent="0.25">
      <c r="B22" s="14"/>
      <c r="C22" s="15"/>
      <c r="D22" s="15"/>
      <c r="E22" s="15"/>
      <c r="F22" s="15"/>
      <c r="G22" s="15"/>
      <c r="H22" s="15"/>
      <c r="I22" s="15"/>
      <c r="J22" s="15"/>
      <c r="K22" s="16"/>
      <c r="L22" s="17"/>
    </row>
    <row r="23" spans="2:12" ht="13.5" thickTop="1" x14ac:dyDescent="0.2">
      <c r="B23" s="2"/>
      <c r="C23" s="2"/>
      <c r="D23" s="2"/>
      <c r="E23" s="2"/>
      <c r="F23" s="2"/>
      <c r="G23" s="2"/>
      <c r="H23" s="2"/>
      <c r="I23" s="2"/>
      <c r="J23" s="2"/>
    </row>
    <row r="24" spans="2:12" x14ac:dyDescent="0.2">
      <c r="B24" s="2"/>
      <c r="C24" s="2"/>
      <c r="D24" s="2"/>
      <c r="E24" s="2"/>
      <c r="F24" s="2"/>
      <c r="G24" s="2"/>
      <c r="H24" s="2"/>
      <c r="I24" s="2"/>
      <c r="J24" s="2"/>
    </row>
    <row r="25" spans="2:12" x14ac:dyDescent="0.2">
      <c r="B25" s="2"/>
      <c r="C25" s="2"/>
      <c r="D25" s="2"/>
      <c r="E25" s="2"/>
      <c r="F25" s="2"/>
      <c r="G25" s="2"/>
      <c r="H25" s="2"/>
      <c r="I25" s="2"/>
      <c r="J25" s="2"/>
    </row>
    <row r="28" spans="2:12" x14ac:dyDescent="0.2">
      <c r="C28" s="2"/>
      <c r="D28" s="2"/>
      <c r="E28" s="2"/>
      <c r="F28" s="2"/>
      <c r="G28" s="2"/>
      <c r="H28" s="2"/>
      <c r="I28" s="2"/>
      <c r="J28" s="2"/>
      <c r="K28" s="2"/>
    </row>
  </sheetData>
  <mergeCells count="1">
    <mergeCell ref="C4:K4"/>
  </mergeCells>
  <phoneticPr fontId="10" type="noConversion"/>
  <hyperlinks>
    <hyperlink ref="C20" location="Lista_JC" display="Lista JC"/>
    <hyperlink ref="F20" location="Lista_SU" display="Lista SU"/>
    <hyperlink ref="I20" location="Lista_SNU" display="Lista SNU"/>
  </hyperlinks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/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 t="s">
        <v>0</v>
      </c>
    </row>
    <row r="6" spans="2:11" customFormat="1" ht="30.75" customHeight="1" x14ac:dyDescent="0.2">
      <c r="B6" s="109" t="s">
        <v>15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10</v>
      </c>
      <c r="C8" s="30">
        <v>6200</v>
      </c>
    </row>
    <row r="9" spans="2:11" x14ac:dyDescent="0.2">
      <c r="B9" s="29" t="s">
        <v>8</v>
      </c>
      <c r="C9" s="29">
        <v>8</v>
      </c>
    </row>
    <row r="10" spans="2:11" x14ac:dyDescent="0.2">
      <c r="B10" s="29" t="s">
        <v>9</v>
      </c>
      <c r="C10" s="31">
        <v>0.02</v>
      </c>
    </row>
    <row r="11" spans="2:11" x14ac:dyDescent="0.2">
      <c r="B11" s="29" t="s">
        <v>7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/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6" customWidth="1"/>
    <col min="10" max="10" width="3.28515625" customWidth="1"/>
  </cols>
  <sheetData>
    <row r="3" spans="2:11" x14ac:dyDescent="0.2">
      <c r="B3" s="6"/>
    </row>
    <row r="4" spans="2:11" ht="15" x14ac:dyDescent="0.2">
      <c r="B4" s="21" t="s">
        <v>1</v>
      </c>
    </row>
    <row r="6" spans="2:11" ht="30.75" customHeight="1" x14ac:dyDescent="0.2">
      <c r="B6" s="109" t="s">
        <v>15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10</v>
      </c>
      <c r="C8" s="30">
        <v>6200</v>
      </c>
    </row>
    <row r="9" spans="2:11" s="26" customFormat="1" x14ac:dyDescent="0.2">
      <c r="B9" s="29" t="s">
        <v>8</v>
      </c>
      <c r="C9" s="29">
        <v>8</v>
      </c>
    </row>
    <row r="10" spans="2:11" s="26" customFormat="1" x14ac:dyDescent="0.2">
      <c r="B10" s="29" t="s">
        <v>9</v>
      </c>
      <c r="C10" s="31">
        <v>0.02</v>
      </c>
    </row>
    <row r="11" spans="2:11" s="26" customFormat="1" x14ac:dyDescent="0.2">
      <c r="B11" s="29" t="s">
        <v>7</v>
      </c>
      <c r="C11" s="37">
        <f>PV(C10,C9,,C8,0)</f>
        <v>-5291.6403013786921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13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-800</v>
      </c>
    </row>
    <row r="9" spans="2:11" x14ac:dyDescent="0.2">
      <c r="B9" s="29" t="s">
        <v>10</v>
      </c>
      <c r="C9" s="30">
        <v>1000</v>
      </c>
    </row>
    <row r="10" spans="2:11" x14ac:dyDescent="0.2">
      <c r="B10" s="29" t="s">
        <v>9</v>
      </c>
      <c r="C10" s="31">
        <v>0.02</v>
      </c>
    </row>
    <row r="11" spans="2:11" x14ac:dyDescent="0.2">
      <c r="B11" s="29" t="s">
        <v>8</v>
      </c>
      <c r="C11" s="40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2" sqref="B2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7.28515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13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-800</v>
      </c>
    </row>
    <row r="9" spans="2:11" s="26" customFormat="1" x14ac:dyDescent="0.2">
      <c r="B9" s="29" t="s">
        <v>10</v>
      </c>
      <c r="C9" s="30">
        <v>1000</v>
      </c>
    </row>
    <row r="10" spans="2:11" s="26" customFormat="1" x14ac:dyDescent="0.2">
      <c r="B10" s="29" t="s">
        <v>9</v>
      </c>
      <c r="C10" s="31">
        <v>0.02</v>
      </c>
    </row>
    <row r="11" spans="2:11" s="26" customFormat="1" x14ac:dyDescent="0.2">
      <c r="B11" s="29" t="s">
        <v>8</v>
      </c>
      <c r="C11" s="39">
        <f>NPER(C10,,C8,C9,0)</f>
        <v>11.268381108059234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16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-4000</v>
      </c>
    </row>
    <row r="9" spans="2:11" x14ac:dyDescent="0.2">
      <c r="B9" s="29" t="s">
        <v>9</v>
      </c>
      <c r="C9" s="31">
        <v>0.06</v>
      </c>
    </row>
    <row r="10" spans="2:11" x14ac:dyDescent="0.2">
      <c r="B10" s="29" t="s">
        <v>10</v>
      </c>
      <c r="C10" s="30">
        <v>5049.91</v>
      </c>
    </row>
    <row r="11" spans="2:11" x14ac:dyDescent="0.2">
      <c r="B11" s="29" t="s">
        <v>8</v>
      </c>
      <c r="C11" s="40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6.710937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16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-4000</v>
      </c>
    </row>
    <row r="9" spans="2:11" s="26" customFormat="1" x14ac:dyDescent="0.2">
      <c r="B9" s="29" t="s">
        <v>9</v>
      </c>
      <c r="C9" s="31">
        <v>0.06</v>
      </c>
    </row>
    <row r="10" spans="2:11" s="26" customFormat="1" x14ac:dyDescent="0.2">
      <c r="B10" s="29" t="s">
        <v>10</v>
      </c>
      <c r="C10" s="30">
        <v>5049.91</v>
      </c>
    </row>
    <row r="11" spans="2:11" s="26" customFormat="1" x14ac:dyDescent="0.2">
      <c r="B11" s="29" t="s">
        <v>8</v>
      </c>
      <c r="C11" s="39">
        <f>NPER(C9,,C8,C10,0)</f>
        <v>4.0000073406298524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6.2851562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17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-3500</v>
      </c>
    </row>
    <row r="9" spans="2:11" x14ac:dyDescent="0.2">
      <c r="B9" s="29" t="s">
        <v>10</v>
      </c>
      <c r="C9" s="30">
        <v>5142.6499999999996</v>
      </c>
    </row>
    <row r="10" spans="2:11" x14ac:dyDescent="0.2">
      <c r="B10" s="29" t="s">
        <v>8</v>
      </c>
      <c r="C10" s="29">
        <v>5</v>
      </c>
    </row>
    <row r="11" spans="2:11" x14ac:dyDescent="0.2">
      <c r="B11" s="29" t="s">
        <v>9</v>
      </c>
      <c r="C11" s="42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6.57031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17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-3500</v>
      </c>
    </row>
    <row r="9" spans="2:11" s="26" customFormat="1" x14ac:dyDescent="0.2">
      <c r="B9" s="29" t="s">
        <v>10</v>
      </c>
      <c r="C9" s="30">
        <v>5142.6499999999996</v>
      </c>
    </row>
    <row r="10" spans="2:11" s="26" customFormat="1" x14ac:dyDescent="0.2">
      <c r="B10" s="29" t="s">
        <v>8</v>
      </c>
      <c r="C10" s="29">
        <v>5</v>
      </c>
    </row>
    <row r="11" spans="2:11" s="26" customFormat="1" x14ac:dyDescent="0.2">
      <c r="B11" s="29" t="s">
        <v>9</v>
      </c>
      <c r="C11" s="41">
        <f>RATE(C10,,C8,C9,0)</f>
        <v>8.000007271543666E-2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/>
  </sheetViews>
  <sheetFormatPr defaultRowHeight="44.25" customHeight="1" x14ac:dyDescent="0.25"/>
  <cols>
    <col min="1" max="1" width="9.140625" style="57"/>
    <col min="2" max="2" width="85.5703125" style="59" customWidth="1"/>
    <col min="3" max="3" width="25" customWidth="1"/>
    <col min="4" max="4" width="29.42578125" style="62" customWidth="1"/>
    <col min="5" max="5" width="9.140625" style="57" hidden="1" customWidth="1"/>
    <col min="6" max="6" width="32.7109375" style="57" hidden="1" customWidth="1"/>
    <col min="7" max="11" width="13.140625" style="57" customWidth="1"/>
    <col min="12" max="12" width="3.28515625" style="57" customWidth="1"/>
    <col min="13" max="13" width="79.85546875" style="58" customWidth="1"/>
    <col min="14" max="14" width="12.42578125" style="68" bestFit="1" customWidth="1"/>
    <col min="15" max="15" width="27" style="68" customWidth="1"/>
    <col min="16" max="16384" width="9.140625" style="57"/>
  </cols>
  <sheetData>
    <row r="1" spans="1:15" ht="24" customHeight="1" x14ac:dyDescent="0.25">
      <c r="A1" s="96" t="s">
        <v>107</v>
      </c>
      <c r="B1" s="66" t="s">
        <v>66</v>
      </c>
      <c r="C1" s="67" t="s">
        <v>64</v>
      </c>
    </row>
    <row r="2" spans="1:15" ht="44.25" customHeight="1" x14ac:dyDescent="0.25">
      <c r="B2" s="60" t="str">
        <f>CONCATENATE(L2,". ",M2)</f>
        <v>1. Uma loja sempre exige uma remuneração mensal igual a 2% a.m. Sabendo que ela financia a venda de uma geladeira que a vista custa $850,00 em quatro parcelas mensais e iguais, sem entrada, calcule o valor da parcela recebida.</v>
      </c>
      <c r="C2" s="85"/>
      <c r="D2" s="62" t="str">
        <f>IF(ISERROR(E2),"Insira função!",IF(C2="","",IF(E2=F2,"Certo!",CONCATENATE("Errado: ",O2," = ",TEXT(N2,",00")))))</f>
        <v/>
      </c>
      <c r="E2" s="94">
        <f>ROUND(C2,6)</f>
        <v>0</v>
      </c>
      <c r="F2" s="94">
        <f>ROUND(N2,6)</f>
        <v>-223.23018999999999</v>
      </c>
      <c r="L2" s="63">
        <v>1</v>
      </c>
      <c r="M2" s="64" t="s">
        <v>44</v>
      </c>
      <c r="N2" s="69">
        <f>PMT(2%,4,850,,0)</f>
        <v>-223.23018977059442</v>
      </c>
      <c r="O2" s="77" t="s">
        <v>81</v>
      </c>
    </row>
    <row r="3" spans="1:15" ht="44.25" customHeight="1" x14ac:dyDescent="0.25">
      <c r="B3" s="60" t="str">
        <f t="shared" ref="B3:B11" si="0">IF(C2="","",CONCATENATE(L3,". ",M3))</f>
        <v/>
      </c>
      <c r="C3" s="84"/>
      <c r="D3" s="62" t="str">
        <f t="shared" ref="D3:D11" si="1">IF(ISERROR(E3),"Insira função!",IF(C3="","",IF(E3=F3,"Certo!",CONCATENATE("Errado: ",O3," = ",TEXT(N3,",00")))))</f>
        <v/>
      </c>
      <c r="E3" s="94">
        <f t="shared" ref="E3:E11" si="2">ROUND(C3,6)</f>
        <v>0</v>
      </c>
      <c r="F3" s="94">
        <f t="shared" ref="F3:F11" si="3">ROUND(N3,6)</f>
        <v>-368.38527099999999</v>
      </c>
      <c r="L3" s="63">
        <f>+L2+1</f>
        <v>2</v>
      </c>
      <c r="M3" s="74" t="s">
        <v>74</v>
      </c>
      <c r="N3" s="69">
        <f>PMT(5%,8,2500,,1)</f>
        <v>-368.38527054209789</v>
      </c>
      <c r="O3" s="77" t="s">
        <v>82</v>
      </c>
    </row>
    <row r="4" spans="1:15" ht="44.25" customHeight="1" x14ac:dyDescent="0.25">
      <c r="B4" s="60" t="str">
        <f t="shared" si="0"/>
        <v/>
      </c>
      <c r="C4" s="84"/>
      <c r="D4" s="62" t="str">
        <f t="shared" si="1"/>
        <v/>
      </c>
      <c r="E4" s="94">
        <f t="shared" si="2"/>
        <v>0</v>
      </c>
      <c r="F4" s="94">
        <f t="shared" si="3"/>
        <v>2456.8922659999998</v>
      </c>
      <c r="L4" s="63">
        <f t="shared" ref="L4:L11" si="4">+L3+1</f>
        <v>3</v>
      </c>
      <c r="M4" s="74" t="s">
        <v>78</v>
      </c>
      <c r="N4" s="69">
        <f>PV(3%,8,-350,,0)</f>
        <v>2456.892266337416</v>
      </c>
      <c r="O4" s="77" t="s">
        <v>83</v>
      </c>
    </row>
    <row r="5" spans="1:15" ht="44.25" customHeight="1" x14ac:dyDescent="0.25">
      <c r="B5" s="60" t="str">
        <f t="shared" si="0"/>
        <v/>
      </c>
      <c r="C5" s="85"/>
      <c r="D5" s="62" t="str">
        <f t="shared" si="1"/>
        <v/>
      </c>
      <c r="E5" s="94">
        <f t="shared" si="2"/>
        <v>0</v>
      </c>
      <c r="F5" s="94">
        <f t="shared" si="3"/>
        <v>2998.5022819999999</v>
      </c>
      <c r="L5" s="63">
        <f t="shared" si="4"/>
        <v>4</v>
      </c>
      <c r="M5" s="74" t="s">
        <v>75</v>
      </c>
      <c r="N5" s="69">
        <f>PV(4%,6,-550,,1)</f>
        <v>2998.5022820589165</v>
      </c>
      <c r="O5" s="77" t="s">
        <v>84</v>
      </c>
    </row>
    <row r="6" spans="1:15" ht="44.25" customHeight="1" x14ac:dyDescent="0.25">
      <c r="B6" s="60" t="str">
        <f t="shared" si="0"/>
        <v/>
      </c>
      <c r="C6" s="86"/>
      <c r="D6" s="62" t="str">
        <f t="shared" si="1"/>
        <v/>
      </c>
      <c r="E6" s="94">
        <f t="shared" si="2"/>
        <v>0</v>
      </c>
      <c r="F6" s="94">
        <f t="shared" si="3"/>
        <v>6.5291000000000002E-2</v>
      </c>
      <c r="L6" s="63">
        <f t="shared" si="4"/>
        <v>5</v>
      </c>
      <c r="M6" s="74" t="s">
        <v>76</v>
      </c>
      <c r="N6" s="70">
        <f>RATE(3,-340,900,,0,)</f>
        <v>6.5291072204734471E-2</v>
      </c>
      <c r="O6" s="77" t="s">
        <v>85</v>
      </c>
    </row>
    <row r="7" spans="1:15" ht="44.25" customHeight="1" x14ac:dyDescent="0.25">
      <c r="B7" s="60" t="str">
        <f t="shared" si="0"/>
        <v/>
      </c>
      <c r="C7" s="86"/>
      <c r="D7" s="62" t="str">
        <f t="shared" si="1"/>
        <v/>
      </c>
      <c r="E7" s="94">
        <f t="shared" si="2"/>
        <v>0</v>
      </c>
      <c r="F7" s="94">
        <f t="shared" si="3"/>
        <v>0.363097</v>
      </c>
      <c r="J7" s="75"/>
      <c r="L7" s="63">
        <f t="shared" si="4"/>
        <v>6</v>
      </c>
      <c r="M7" s="74" t="s">
        <v>77</v>
      </c>
      <c r="N7" s="70">
        <f>RATE(4,-450,1200,,1,)</f>
        <v>0.36309653947565479</v>
      </c>
      <c r="O7" s="77" t="s">
        <v>86</v>
      </c>
    </row>
    <row r="8" spans="1:15" ht="44.25" customHeight="1" x14ac:dyDescent="0.25">
      <c r="B8" s="60" t="str">
        <f t="shared" si="0"/>
        <v/>
      </c>
      <c r="C8" s="84"/>
      <c r="D8" s="62" t="str">
        <f t="shared" si="1"/>
        <v/>
      </c>
      <c r="E8" s="94">
        <f t="shared" si="2"/>
        <v>0</v>
      </c>
      <c r="F8" s="94">
        <f t="shared" si="3"/>
        <v>2.999987</v>
      </c>
      <c r="L8" s="63">
        <f t="shared" si="4"/>
        <v>7</v>
      </c>
      <c r="M8" s="74" t="s">
        <v>79</v>
      </c>
      <c r="N8" s="78">
        <f>NPER(5%,-367.21,1000,,0)</f>
        <v>2.9999873717934955</v>
      </c>
      <c r="O8" s="77" t="s">
        <v>87</v>
      </c>
    </row>
    <row r="9" spans="1:15" ht="44.25" customHeight="1" x14ac:dyDescent="0.25">
      <c r="B9" s="60" t="str">
        <f t="shared" si="0"/>
        <v/>
      </c>
      <c r="C9" s="84"/>
      <c r="D9" s="62" t="str">
        <f t="shared" si="1"/>
        <v/>
      </c>
      <c r="E9" s="94">
        <f t="shared" si="2"/>
        <v>0</v>
      </c>
      <c r="F9" s="94">
        <f t="shared" si="3"/>
        <v>9.000019</v>
      </c>
      <c r="I9" s="79"/>
      <c r="J9" s="76"/>
      <c r="L9" s="63">
        <f t="shared" si="4"/>
        <v>8</v>
      </c>
      <c r="M9" s="74" t="s">
        <v>80</v>
      </c>
      <c r="N9" s="78">
        <f>NPER(6%,-221.92,1600,,1)</f>
        <v>9.0000189136598436</v>
      </c>
      <c r="O9" s="77" t="s">
        <v>88</v>
      </c>
    </row>
    <row r="10" spans="1:15" ht="44.25" customHeight="1" x14ac:dyDescent="0.25">
      <c r="B10" s="60" t="str">
        <f t="shared" si="0"/>
        <v/>
      </c>
      <c r="C10" s="86"/>
      <c r="D10" s="62" t="str">
        <f t="shared" si="1"/>
        <v/>
      </c>
      <c r="E10" s="94">
        <f t="shared" si="2"/>
        <v>0</v>
      </c>
      <c r="F10" s="94">
        <f t="shared" si="3"/>
        <v>0.18815499999999999</v>
      </c>
      <c r="L10" s="63">
        <f t="shared" si="4"/>
        <v>9</v>
      </c>
      <c r="M10" s="83" t="s">
        <v>94</v>
      </c>
      <c r="N10" s="70">
        <f>RATE(3,-100/3,85,,1,)</f>
        <v>0.18815534612895171</v>
      </c>
      <c r="O10" s="77" t="s">
        <v>89</v>
      </c>
    </row>
    <row r="11" spans="1:15" ht="44.25" customHeight="1" x14ac:dyDescent="0.25">
      <c r="B11" s="60" t="str">
        <f t="shared" si="0"/>
        <v/>
      </c>
      <c r="C11" s="86"/>
      <c r="D11" s="62" t="str">
        <f t="shared" si="1"/>
        <v/>
      </c>
      <c r="E11" s="94">
        <f t="shared" si="2"/>
        <v>0</v>
      </c>
      <c r="F11" s="94">
        <f t="shared" si="3"/>
        <v>7.9308000000000003E-2</v>
      </c>
      <c r="L11" s="63">
        <f t="shared" si="4"/>
        <v>10</v>
      </c>
      <c r="M11" s="65" t="s">
        <v>42</v>
      </c>
      <c r="N11" s="70">
        <f>RATE(5,-100/5,80,,0,)</f>
        <v>7.9308261160519658E-2</v>
      </c>
      <c r="O11" s="77" t="s">
        <v>90</v>
      </c>
    </row>
    <row r="12" spans="1:15" ht="44.25" customHeight="1" x14ac:dyDescent="0.25">
      <c r="B12" s="107" t="str">
        <f>IF(C11="","",CONCATENATE("Sua nota foi igual a : ",COUNTIF(D2:D11,"Certo!")))</f>
        <v/>
      </c>
      <c r="C12" s="108"/>
      <c r="D12" s="98" t="s">
        <v>106</v>
      </c>
    </row>
  </sheetData>
  <mergeCells count="1">
    <mergeCell ref="B12:C12"/>
  </mergeCells>
  <hyperlinks>
    <hyperlink ref="D12" location="Lista_SNU" display="Ir para Lista SNU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18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600</v>
      </c>
    </row>
    <row r="9" spans="2:11" x14ac:dyDescent="0.2">
      <c r="B9" s="29" t="s">
        <v>8</v>
      </c>
      <c r="C9" s="29">
        <v>3</v>
      </c>
    </row>
    <row r="10" spans="2:11" x14ac:dyDescent="0.2">
      <c r="B10" s="29" t="s">
        <v>9</v>
      </c>
      <c r="C10" s="31">
        <v>0.03</v>
      </c>
    </row>
    <row r="11" spans="2:11" x14ac:dyDescent="0.2">
      <c r="B11" s="29" t="s">
        <v>19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F5" sqref="F5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7.425781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18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600</v>
      </c>
    </row>
    <row r="9" spans="2:11" s="26" customFormat="1" x14ac:dyDescent="0.2">
      <c r="B9" s="29" t="s">
        <v>8</v>
      </c>
      <c r="C9" s="29">
        <v>3</v>
      </c>
    </row>
    <row r="10" spans="2:11" s="26" customFormat="1" x14ac:dyDescent="0.2">
      <c r="B10" s="29" t="s">
        <v>9</v>
      </c>
      <c r="C10" s="31">
        <v>0.03</v>
      </c>
    </row>
    <row r="11" spans="2:11" s="26" customFormat="1" x14ac:dyDescent="0.2">
      <c r="B11" s="29" t="s">
        <v>19</v>
      </c>
      <c r="C11" s="37">
        <f>PMT(C10,C9,C8,,0)</f>
        <v>-212.11821799475879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C3" sqref="C3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20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1200</v>
      </c>
    </row>
    <row r="9" spans="2:11" x14ac:dyDescent="0.2">
      <c r="B9" s="29" t="s">
        <v>8</v>
      </c>
      <c r="C9" s="29">
        <v>5</v>
      </c>
    </row>
    <row r="10" spans="2:11" x14ac:dyDescent="0.2">
      <c r="B10" s="29" t="s">
        <v>9</v>
      </c>
      <c r="C10" s="31">
        <v>0.02</v>
      </c>
    </row>
    <row r="11" spans="2:11" x14ac:dyDescent="0.2">
      <c r="B11" s="29" t="s">
        <v>19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6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20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1200</v>
      </c>
    </row>
    <row r="9" spans="2:11" s="26" customFormat="1" x14ac:dyDescent="0.2">
      <c r="B9" s="29" t="s">
        <v>8</v>
      </c>
      <c r="C9" s="29">
        <v>5</v>
      </c>
    </row>
    <row r="10" spans="2:11" s="26" customFormat="1" x14ac:dyDescent="0.2">
      <c r="B10" s="29" t="s">
        <v>9</v>
      </c>
      <c r="C10" s="31">
        <v>0.02</v>
      </c>
    </row>
    <row r="11" spans="2:11" s="26" customFormat="1" x14ac:dyDescent="0.2">
      <c r="B11" s="29" t="s">
        <v>19</v>
      </c>
      <c r="C11" s="37">
        <f>PMT(C10,C9,C8,,1)</f>
        <v>-249.59811071096735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9" width="4.710937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21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8</v>
      </c>
      <c r="C8" s="29">
        <v>3</v>
      </c>
    </row>
    <row r="9" spans="2:11" x14ac:dyDescent="0.2">
      <c r="B9" s="29" t="s">
        <v>19</v>
      </c>
      <c r="C9" s="30">
        <v>-402.12</v>
      </c>
    </row>
    <row r="10" spans="2:11" x14ac:dyDescent="0.2">
      <c r="B10" s="29" t="s">
        <v>22</v>
      </c>
      <c r="C10" s="30">
        <v>1000</v>
      </c>
    </row>
    <row r="11" spans="2:11" x14ac:dyDescent="0.2">
      <c r="B11" s="29" t="s">
        <v>9</v>
      </c>
      <c r="C11" s="42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7.28515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21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8</v>
      </c>
      <c r="C8" s="29">
        <v>3</v>
      </c>
    </row>
    <row r="9" spans="2:11" s="26" customFormat="1" x14ac:dyDescent="0.2">
      <c r="B9" s="29" t="s">
        <v>19</v>
      </c>
      <c r="C9" s="30">
        <v>-402.12</v>
      </c>
    </row>
    <row r="10" spans="2:11" s="26" customFormat="1" x14ac:dyDescent="0.2">
      <c r="B10" s="29" t="s">
        <v>22</v>
      </c>
      <c r="C10" s="30">
        <v>1000</v>
      </c>
    </row>
    <row r="11" spans="2:11" s="26" customFormat="1" x14ac:dyDescent="0.2">
      <c r="B11" s="29" t="s">
        <v>9</v>
      </c>
      <c r="C11" s="41">
        <f>RATE(C8,C9,C10,,0)</f>
        <v>0.10000734026141368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23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800</v>
      </c>
    </row>
    <row r="9" spans="2:11" x14ac:dyDescent="0.2">
      <c r="B9" s="29" t="s">
        <v>8</v>
      </c>
      <c r="C9" s="29">
        <v>4</v>
      </c>
    </row>
    <row r="10" spans="2:11" x14ac:dyDescent="0.2">
      <c r="B10" s="29" t="s">
        <v>19</v>
      </c>
      <c r="C10" s="30">
        <v>-226.65</v>
      </c>
    </row>
    <row r="11" spans="2:11" x14ac:dyDescent="0.2">
      <c r="B11" s="29" t="s">
        <v>9</v>
      </c>
      <c r="C11" s="44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7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23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800</v>
      </c>
    </row>
    <row r="9" spans="2:11" s="26" customFormat="1" x14ac:dyDescent="0.2">
      <c r="B9" s="29" t="s">
        <v>8</v>
      </c>
      <c r="C9" s="29">
        <v>4</v>
      </c>
    </row>
    <row r="10" spans="2:11" s="26" customFormat="1" x14ac:dyDescent="0.2">
      <c r="B10" s="29" t="s">
        <v>19</v>
      </c>
      <c r="C10" s="30">
        <v>-226.65</v>
      </c>
    </row>
    <row r="11" spans="2:11" s="26" customFormat="1" x14ac:dyDescent="0.2">
      <c r="B11" s="29" t="s">
        <v>9</v>
      </c>
      <c r="C11" s="43">
        <f>RATE(C9,C10,C8,,1)</f>
        <v>9.0360037937286419E-2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4.28515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42" customHeight="1" x14ac:dyDescent="0.2">
      <c r="B6" s="109" t="s">
        <v>24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600</v>
      </c>
    </row>
    <row r="9" spans="2:11" x14ac:dyDescent="0.2">
      <c r="B9" s="29" t="s">
        <v>19</v>
      </c>
      <c r="C9" s="30">
        <v>-212.12</v>
      </c>
    </row>
    <row r="10" spans="2:11" x14ac:dyDescent="0.2">
      <c r="B10" s="29" t="s">
        <v>9</v>
      </c>
      <c r="C10" s="31">
        <v>0.03</v>
      </c>
    </row>
    <row r="11" spans="2:11" x14ac:dyDescent="0.2">
      <c r="B11" s="29" t="s">
        <v>8</v>
      </c>
      <c r="C11" s="46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7.28515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42" customHeight="1" x14ac:dyDescent="0.2">
      <c r="B6" s="109" t="s">
        <v>24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600</v>
      </c>
    </row>
    <row r="9" spans="2:11" s="26" customFormat="1" x14ac:dyDescent="0.2">
      <c r="B9" s="29" t="s">
        <v>19</v>
      </c>
      <c r="C9" s="30">
        <v>-212.12</v>
      </c>
    </row>
    <row r="10" spans="2:11" s="26" customFormat="1" x14ac:dyDescent="0.2">
      <c r="B10" s="29" t="s">
        <v>9</v>
      </c>
      <c r="C10" s="31">
        <v>0.03</v>
      </c>
    </row>
    <row r="11" spans="2:11" s="26" customFormat="1" x14ac:dyDescent="0.2">
      <c r="B11" s="29" t="s">
        <v>8</v>
      </c>
      <c r="C11" s="45">
        <f>NPER(C10,C9,C8,,0)</f>
        <v>2.9999736459984736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workbookViewId="0"/>
  </sheetViews>
  <sheetFormatPr defaultRowHeight="44.25" customHeight="1" x14ac:dyDescent="0.25"/>
  <cols>
    <col min="1" max="1" width="9.140625" style="57"/>
    <col min="2" max="2" width="85.5703125" style="59" customWidth="1"/>
    <col min="3" max="3" width="25" customWidth="1"/>
    <col min="4" max="4" width="40.7109375" style="62" customWidth="1"/>
    <col min="5" max="5" width="0" style="93" hidden="1" customWidth="1"/>
    <col min="6" max="6" width="13.140625" style="93" hidden="1" customWidth="1"/>
    <col min="7" max="11" width="13.140625" style="57" customWidth="1"/>
    <col min="12" max="12" width="3.28515625" style="57" customWidth="1"/>
    <col min="13" max="13" width="79.85546875" style="58" customWidth="1"/>
    <col min="14" max="14" width="12.42578125" style="68" bestFit="1" customWidth="1"/>
    <col min="15" max="15" width="27.5703125" style="68" customWidth="1"/>
    <col min="16" max="16384" width="9.140625" style="57"/>
  </cols>
  <sheetData>
    <row r="1" spans="1:20" ht="24" customHeight="1" x14ac:dyDescent="0.25">
      <c r="A1" s="96" t="s">
        <v>108</v>
      </c>
      <c r="B1" s="66" t="s">
        <v>66</v>
      </c>
      <c r="C1" s="67" t="s">
        <v>64</v>
      </c>
      <c r="S1" s="57" t="s">
        <v>59</v>
      </c>
    </row>
    <row r="2" spans="1:20" ht="44.25" customHeight="1" x14ac:dyDescent="0.25">
      <c r="B2" s="60" t="str">
        <f>CONCATENATE(L2,". ",M2)</f>
        <v>1. Um capital de $100,00 foi aplicado por 3 meses a 5% a.m. no regime de juros compostos. Qual o valor de resgate?</v>
      </c>
      <c r="C2" s="61"/>
      <c r="D2" s="62" t="str">
        <f t="shared" ref="D2:D3" si="0">IF(ISERROR(E2),"Insira função!",IF(C2="","",IF(E2=F2,"Certo!",CONCATENATE("Errado: ",O2," = ",TEXT(N2,",00%")))))</f>
        <v/>
      </c>
      <c r="E2" s="94">
        <f>ROUND(C2,6)</f>
        <v>0</v>
      </c>
      <c r="F2" s="94">
        <f>ROUND(N2,6)</f>
        <v>115.7625</v>
      </c>
      <c r="L2" s="63">
        <v>1</v>
      </c>
      <c r="M2" s="64" t="s">
        <v>48</v>
      </c>
      <c r="N2" s="69">
        <f>FV(5%,3,,-100,)</f>
        <v>115.76250000000002</v>
      </c>
      <c r="O2" s="72" t="s">
        <v>65</v>
      </c>
      <c r="S2" s="57" t="s">
        <v>49</v>
      </c>
      <c r="T2" s="57">
        <v>6.4</v>
      </c>
    </row>
    <row r="3" spans="1:20" ht="44.25" customHeight="1" x14ac:dyDescent="0.25">
      <c r="B3" s="60" t="str">
        <f t="shared" ref="B3:B11" si="1">IF(C2="","",CONCATENATE(L3,". ",M3))</f>
        <v/>
      </c>
      <c r="C3" s="61"/>
      <c r="D3" s="62" t="str">
        <f t="shared" si="0"/>
        <v/>
      </c>
      <c r="E3" s="94">
        <f t="shared" ref="E3:E11" si="2">ROUND(C3,6)</f>
        <v>0</v>
      </c>
      <c r="F3" s="94">
        <f t="shared" ref="F3:F11" si="3">ROUND(N3,6)</f>
        <v>-753.63618799999995</v>
      </c>
      <c r="L3" s="63">
        <f>+L2+1</f>
        <v>2</v>
      </c>
      <c r="M3" s="64" t="s">
        <v>47</v>
      </c>
      <c r="N3" s="69">
        <f>PV(1%,6,,800,)</f>
        <v>-753.63618820336524</v>
      </c>
      <c r="O3" s="72" t="s">
        <v>67</v>
      </c>
      <c r="S3" s="57" t="s">
        <v>50</v>
      </c>
      <c r="T3" s="57">
        <v>31</v>
      </c>
    </row>
    <row r="4" spans="1:20" ht="44.25" customHeight="1" x14ac:dyDescent="0.25">
      <c r="B4" s="60" t="str">
        <f t="shared" si="1"/>
        <v/>
      </c>
      <c r="C4" s="95"/>
      <c r="D4" s="62" t="str">
        <f>IF(ISERROR(E4),"Insira função!",IF(C4="","",IF(E4=F4,"Certo!",CONCATENATE("Errado: ",O4," = ",TEXT(N4,",00%")))))</f>
        <v/>
      </c>
      <c r="E4" s="94">
        <f t="shared" si="2"/>
        <v>0</v>
      </c>
      <c r="F4" s="94">
        <f t="shared" si="3"/>
        <v>4.9736000000000002E-2</v>
      </c>
      <c r="L4" s="63">
        <f t="shared" ref="L4:L11" si="4">+L3+1</f>
        <v>3</v>
      </c>
      <c r="M4" s="64" t="s">
        <v>46</v>
      </c>
      <c r="N4" s="70">
        <f>RATE(4,,-700,850,,)</f>
        <v>4.9736314527927504E-2</v>
      </c>
      <c r="O4" s="81" t="s">
        <v>68</v>
      </c>
      <c r="S4" s="57" t="s">
        <v>51</v>
      </c>
      <c r="T4" s="57">
        <v>9</v>
      </c>
    </row>
    <row r="5" spans="1:20" ht="44.25" customHeight="1" x14ac:dyDescent="0.25">
      <c r="B5" s="60" t="str">
        <f t="shared" si="1"/>
        <v/>
      </c>
      <c r="C5" s="61"/>
      <c r="D5" s="62" t="str">
        <f t="shared" ref="D5:D11" si="5">IF(ISERROR(E5),"Insira função!",IF(C5="","",IF(E5=F5,"Certo!",CONCATENATE("Errado: ",O5," = ",TEXT(N5,",00%")))))</f>
        <v/>
      </c>
      <c r="E5" s="94">
        <f t="shared" si="2"/>
        <v>0</v>
      </c>
      <c r="F5" s="94">
        <f t="shared" si="3"/>
        <v>2.2641819999999999</v>
      </c>
      <c r="L5" s="63">
        <f t="shared" si="4"/>
        <v>4</v>
      </c>
      <c r="M5" s="64" t="s">
        <v>45</v>
      </c>
      <c r="N5" s="71">
        <f>NPER(32%,,-800,1500,)</f>
        <v>2.2641815634065718</v>
      </c>
      <c r="O5" s="72" t="s">
        <v>69</v>
      </c>
      <c r="S5" s="57" t="s">
        <v>52</v>
      </c>
      <c r="T5" s="57">
        <v>98</v>
      </c>
    </row>
    <row r="6" spans="1:20" ht="44.25" customHeight="1" x14ac:dyDescent="0.25">
      <c r="B6" s="60" t="str">
        <f t="shared" si="1"/>
        <v/>
      </c>
      <c r="C6" s="95"/>
      <c r="D6" s="62" t="str">
        <f t="shared" si="5"/>
        <v/>
      </c>
      <c r="E6" s="94">
        <f t="shared" si="2"/>
        <v>0</v>
      </c>
      <c r="F6" s="94">
        <f t="shared" si="3"/>
        <v>909.34707500000002</v>
      </c>
      <c r="L6" s="63">
        <f t="shared" si="4"/>
        <v>5</v>
      </c>
      <c r="M6" s="99" t="s">
        <v>110</v>
      </c>
      <c r="N6" s="69">
        <f>FV(15%,11/12,,-800,)</f>
        <v>909.34707457009961</v>
      </c>
      <c r="O6" s="72" t="s">
        <v>70</v>
      </c>
      <c r="S6" s="57" t="s">
        <v>53</v>
      </c>
      <c r="T6" s="57">
        <v>17</v>
      </c>
    </row>
    <row r="7" spans="1:20" ht="44.25" customHeight="1" x14ac:dyDescent="0.25">
      <c r="B7" s="60" t="str">
        <f t="shared" si="1"/>
        <v/>
      </c>
      <c r="C7" s="61"/>
      <c r="D7" s="62" t="str">
        <f t="shared" si="5"/>
        <v/>
      </c>
      <c r="E7" s="94">
        <f t="shared" si="2"/>
        <v>0</v>
      </c>
      <c r="F7" s="94">
        <f t="shared" si="3"/>
        <v>-16179.419105999999</v>
      </c>
      <c r="L7" s="63">
        <f t="shared" si="4"/>
        <v>6</v>
      </c>
      <c r="M7" s="65" t="s">
        <v>60</v>
      </c>
      <c r="N7" s="69">
        <f>PV(16%,2/6,,17000,)</f>
        <v>-16179.419106140565</v>
      </c>
      <c r="O7" s="72" t="s">
        <v>71</v>
      </c>
      <c r="S7" s="57" t="s">
        <v>54</v>
      </c>
      <c r="T7" s="57">
        <v>81</v>
      </c>
    </row>
    <row r="8" spans="1:20" ht="44.25" customHeight="1" x14ac:dyDescent="0.25">
      <c r="B8" s="60" t="str">
        <f t="shared" si="1"/>
        <v/>
      </c>
      <c r="C8" s="82"/>
      <c r="D8" s="62" t="str">
        <f t="shared" si="5"/>
        <v/>
      </c>
      <c r="E8" s="94">
        <f t="shared" si="2"/>
        <v>0</v>
      </c>
      <c r="F8" s="94">
        <f t="shared" si="3"/>
        <v>0.240373</v>
      </c>
      <c r="L8" s="63">
        <f t="shared" si="4"/>
        <v>7</v>
      </c>
      <c r="M8" s="65" t="s">
        <v>61</v>
      </c>
      <c r="N8" s="70">
        <f>RATE(7/6,,-7000,9000,,)</f>
        <v>0.24037328065011984</v>
      </c>
      <c r="O8" s="72" t="s">
        <v>72</v>
      </c>
      <c r="S8" s="57" t="s">
        <v>55</v>
      </c>
      <c r="T8" s="57">
        <v>13</v>
      </c>
    </row>
    <row r="9" spans="1:20" ht="44.25" customHeight="1" x14ac:dyDescent="0.25">
      <c r="B9" s="60" t="str">
        <f t="shared" si="1"/>
        <v/>
      </c>
      <c r="C9" s="61"/>
      <c r="D9" s="62" t="str">
        <f t="shared" si="5"/>
        <v/>
      </c>
      <c r="E9" s="94">
        <f t="shared" si="2"/>
        <v>0</v>
      </c>
      <c r="F9" s="94">
        <f t="shared" si="3"/>
        <v>45.954569999999997</v>
      </c>
      <c r="L9" s="63">
        <f t="shared" si="4"/>
        <v>8</v>
      </c>
      <c r="M9" s="65" t="s">
        <v>62</v>
      </c>
      <c r="N9" s="71">
        <f>NPER(6%,,-12000,15000,)*12</f>
        <v>45.954569975350516</v>
      </c>
      <c r="O9" s="81" t="s">
        <v>92</v>
      </c>
      <c r="S9" s="57" t="s">
        <v>56</v>
      </c>
      <c r="T9" s="57">
        <v>195</v>
      </c>
    </row>
    <row r="10" spans="1:20" ht="44.25" customHeight="1" x14ac:dyDescent="0.25">
      <c r="B10" s="60" t="str">
        <f t="shared" si="1"/>
        <v/>
      </c>
      <c r="C10" s="95"/>
      <c r="D10" s="62" t="str">
        <f t="shared" si="5"/>
        <v/>
      </c>
      <c r="E10" s="94">
        <f t="shared" si="2"/>
        <v>0</v>
      </c>
      <c r="F10" s="94">
        <f t="shared" si="3"/>
        <v>1.9441E-2</v>
      </c>
      <c r="L10" s="63">
        <f t="shared" si="4"/>
        <v>9</v>
      </c>
      <c r="M10" s="65" t="s">
        <v>63</v>
      </c>
      <c r="N10" s="70">
        <f>RATE(36,,-100,200,,)</f>
        <v>1.9440643702145256E-2</v>
      </c>
      <c r="O10" s="81" t="s">
        <v>91</v>
      </c>
      <c r="S10" s="57" t="s">
        <v>57</v>
      </c>
      <c r="T10" s="57">
        <v>528.91666666666663</v>
      </c>
    </row>
    <row r="11" spans="1:20" ht="44.25" customHeight="1" x14ac:dyDescent="0.25">
      <c r="B11" s="60" t="str">
        <f t="shared" si="1"/>
        <v/>
      </c>
      <c r="C11" s="82"/>
      <c r="D11" s="62" t="str">
        <f t="shared" si="5"/>
        <v/>
      </c>
      <c r="E11" s="94">
        <f t="shared" si="2"/>
        <v>0</v>
      </c>
      <c r="F11" s="94">
        <f t="shared" si="3"/>
        <v>1.7245E-2</v>
      </c>
      <c r="L11" s="63">
        <f t="shared" si="4"/>
        <v>10</v>
      </c>
      <c r="M11" s="83" t="s">
        <v>93</v>
      </c>
      <c r="N11" s="70">
        <f>RATE(3,,95,-100,,)</f>
        <v>1.724476819110669E-2</v>
      </c>
      <c r="O11" s="72" t="s">
        <v>73</v>
      </c>
      <c r="S11" s="57" t="s">
        <v>58</v>
      </c>
      <c r="T11" s="57">
        <v>41.801116412523399</v>
      </c>
    </row>
    <row r="12" spans="1:20" ht="44.25" customHeight="1" x14ac:dyDescent="0.25">
      <c r="B12" s="107" t="str">
        <f>IF(C11="","",CONCATENATE("Sua nota foi igual a : ",COUNTIF(D2:D11,"Certo!")))</f>
        <v/>
      </c>
      <c r="C12" s="108"/>
      <c r="D12" s="98" t="s">
        <v>109</v>
      </c>
    </row>
    <row r="13" spans="1:20" ht="44.25" customHeight="1" x14ac:dyDescent="0.25">
      <c r="S13" s="57" t="s">
        <v>44</v>
      </c>
      <c r="T13" s="57">
        <v>223.23018977059442</v>
      </c>
    </row>
    <row r="14" spans="1:20" ht="44.25" customHeight="1" x14ac:dyDescent="0.25">
      <c r="S14" s="57" t="s">
        <v>43</v>
      </c>
      <c r="T14" s="57">
        <v>0.18815534612474233</v>
      </c>
    </row>
    <row r="15" spans="1:20" ht="44.25" customHeight="1" x14ac:dyDescent="0.25">
      <c r="S15" s="57" t="s">
        <v>42</v>
      </c>
      <c r="T15" s="57">
        <v>7.9308261160528595E-2</v>
      </c>
    </row>
    <row r="16" spans="1:20" ht="44.25" customHeight="1" x14ac:dyDescent="0.25">
      <c r="S16" s="57" t="s">
        <v>41</v>
      </c>
      <c r="T16" s="57">
        <v>95.038689121529274</v>
      </c>
    </row>
    <row r="17" spans="19:20" ht="44.25" customHeight="1" x14ac:dyDescent="0.25">
      <c r="S17" s="57" t="s">
        <v>40</v>
      </c>
      <c r="T17" s="57">
        <v>54.277964987260702</v>
      </c>
    </row>
    <row r="18" spans="19:20" ht="44.25" customHeight="1" x14ac:dyDescent="0.25">
      <c r="S18" s="57" t="s">
        <v>39</v>
      </c>
      <c r="T18" s="57">
        <v>51.417184119747702</v>
      </c>
    </row>
  </sheetData>
  <mergeCells count="1">
    <mergeCell ref="B12:C12"/>
  </mergeCells>
  <hyperlinks>
    <hyperlink ref="D12" location="Lista_SU" display="Ira Para Lista SU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25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8</v>
      </c>
      <c r="C8" s="29">
        <v>6</v>
      </c>
    </row>
    <row r="9" spans="2:11" x14ac:dyDescent="0.2">
      <c r="B9" s="29" t="s">
        <v>19</v>
      </c>
      <c r="C9" s="30">
        <v>-400.58</v>
      </c>
    </row>
    <row r="10" spans="2:11" x14ac:dyDescent="0.2">
      <c r="B10" s="29" t="s">
        <v>9</v>
      </c>
      <c r="C10" s="31">
        <v>0.08</v>
      </c>
    </row>
    <row r="11" spans="2:11" x14ac:dyDescent="0.2">
      <c r="B11" s="29" t="s">
        <v>7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7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42.75" customHeight="1" x14ac:dyDescent="0.2">
      <c r="B6" s="109" t="s">
        <v>25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8</v>
      </c>
      <c r="C8" s="29">
        <v>6</v>
      </c>
    </row>
    <row r="9" spans="2:11" s="26" customFormat="1" x14ac:dyDescent="0.2">
      <c r="B9" s="29" t="s">
        <v>19</v>
      </c>
      <c r="C9" s="30">
        <v>-400.58</v>
      </c>
    </row>
    <row r="10" spans="2:11" s="26" customFormat="1" x14ac:dyDescent="0.2">
      <c r="B10" s="29" t="s">
        <v>9</v>
      </c>
      <c r="C10" s="31">
        <v>0.08</v>
      </c>
    </row>
    <row r="11" spans="2:11" s="26" customFormat="1" x14ac:dyDescent="0.2">
      <c r="B11" s="29" t="s">
        <v>7</v>
      </c>
      <c r="C11" s="37">
        <f>PV(C10,C8,C9,,1)</f>
        <v>1999.9797866527406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40.5" customHeight="1" x14ac:dyDescent="0.2">
      <c r="B6" s="109" t="s">
        <v>26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10</v>
      </c>
      <c r="C8" s="30">
        <v>12000</v>
      </c>
    </row>
    <row r="9" spans="2:11" x14ac:dyDescent="0.2">
      <c r="B9" s="29" t="s">
        <v>8</v>
      </c>
      <c r="C9" s="29">
        <v>36</v>
      </c>
    </row>
    <row r="10" spans="2:11" x14ac:dyDescent="0.2">
      <c r="B10" s="29" t="s">
        <v>9</v>
      </c>
      <c r="C10" s="31">
        <v>0.04</v>
      </c>
    </row>
    <row r="11" spans="2:11" x14ac:dyDescent="0.2">
      <c r="B11" s="29" t="s">
        <v>19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K22" sqref="K22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8.140625" customWidth="1"/>
    <col min="9" max="9" width="7.425781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40.5" customHeight="1" x14ac:dyDescent="0.2">
      <c r="B6" s="109" t="s">
        <v>26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10</v>
      </c>
      <c r="C8" s="30">
        <v>12000</v>
      </c>
    </row>
    <row r="9" spans="2:11" s="26" customFormat="1" x14ac:dyDescent="0.2">
      <c r="B9" s="29" t="s">
        <v>8</v>
      </c>
      <c r="C9" s="29">
        <v>36</v>
      </c>
    </row>
    <row r="10" spans="2:11" s="26" customFormat="1" x14ac:dyDescent="0.2">
      <c r="B10" s="29" t="s">
        <v>9</v>
      </c>
      <c r="C10" s="31">
        <v>0.04</v>
      </c>
    </row>
    <row r="11" spans="2:11" s="26" customFormat="1" x14ac:dyDescent="0.2">
      <c r="B11" s="29" t="s">
        <v>19</v>
      </c>
      <c r="C11" s="37">
        <f>PMT(C10,C9,,C8,0)</f>
        <v>-154.64253544570695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27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19</v>
      </c>
      <c r="C8" s="30">
        <v>-400</v>
      </c>
    </row>
    <row r="9" spans="2:11" x14ac:dyDescent="0.2">
      <c r="B9" s="29" t="s">
        <v>8</v>
      </c>
      <c r="C9" s="29">
        <v>96</v>
      </c>
    </row>
    <row r="10" spans="2:11" x14ac:dyDescent="0.2">
      <c r="B10" s="29" t="s">
        <v>9</v>
      </c>
      <c r="C10" s="31">
        <v>0.02</v>
      </c>
    </row>
    <row r="11" spans="2:11" x14ac:dyDescent="0.2">
      <c r="B11" s="29" t="s">
        <v>10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P26" sqref="P26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8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33" customHeight="1" x14ac:dyDescent="0.2">
      <c r="B6" s="109" t="s">
        <v>27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19</v>
      </c>
      <c r="C8" s="30">
        <v>-400</v>
      </c>
    </row>
    <row r="9" spans="2:11" s="26" customFormat="1" x14ac:dyDescent="0.2">
      <c r="B9" s="29" t="s">
        <v>8</v>
      </c>
      <c r="C9" s="29">
        <v>96</v>
      </c>
    </row>
    <row r="10" spans="2:11" s="26" customFormat="1" x14ac:dyDescent="0.2">
      <c r="B10" s="29" t="s">
        <v>9</v>
      </c>
      <c r="C10" s="31">
        <v>0.02</v>
      </c>
    </row>
    <row r="11" spans="2:11" s="26" customFormat="1" x14ac:dyDescent="0.2">
      <c r="B11" s="29" t="s">
        <v>10</v>
      </c>
      <c r="C11" s="37">
        <f>FV(C10,C9,C8,,0)</f>
        <v>113858.66359056316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workbookViewId="0"/>
  </sheetViews>
  <sheetFormatPr defaultRowHeight="44.25" customHeight="1" x14ac:dyDescent="0.25"/>
  <cols>
    <col min="1" max="5" width="9.140625" style="57"/>
    <col min="6" max="6" width="85.5703125" style="59" customWidth="1"/>
    <col min="7" max="7" width="25" customWidth="1"/>
    <col min="8" max="8" width="13.140625" style="62" customWidth="1"/>
    <col min="9" max="9" width="9.140625" style="57"/>
    <col min="10" max="15" width="13.140625" style="57" customWidth="1"/>
    <col min="16" max="16" width="3.28515625" style="57" customWidth="1"/>
    <col min="17" max="17" width="108.42578125" style="58" customWidth="1"/>
    <col min="18" max="18" width="27" style="73" customWidth="1"/>
    <col min="19" max="19" width="32.7109375" style="68" customWidth="1"/>
    <col min="20" max="16384" width="9.140625" style="57"/>
  </cols>
  <sheetData>
    <row r="1" spans="1:19" ht="24" customHeight="1" x14ac:dyDescent="0.25">
      <c r="E1" s="97" t="s">
        <v>105</v>
      </c>
      <c r="F1" s="66" t="s">
        <v>66</v>
      </c>
      <c r="G1" s="67" t="s">
        <v>64</v>
      </c>
    </row>
    <row r="2" spans="1:19" ht="44.25" customHeight="1" x14ac:dyDescent="0.25">
      <c r="F2" s="60" t="str">
        <f>CONCATENATE(P2,". ",Q2)</f>
        <v>1. Um investimento no valor de $600,00 gerará fluxos anuais no valor de $300,00, $400,00 e $500,00. Se o custo de capital é igual a 30% a.a., qual o VPL estimado?</v>
      </c>
      <c r="G2" s="87"/>
      <c r="H2" s="62" t="str">
        <f>IF(G2="","",IF(G2=R2,"Certo!",CONCATENATE("Errado: ",S2," = ",TEXT(R2,",00"))))</f>
        <v/>
      </c>
      <c r="P2" s="63">
        <v>1</v>
      </c>
      <c r="Q2" s="64" t="s">
        <v>41</v>
      </c>
      <c r="R2" s="80">
        <f>NPV(30%,300,400,500)-600</f>
        <v>95.038689121529274</v>
      </c>
      <c r="S2" s="81" t="s">
        <v>95</v>
      </c>
    </row>
    <row r="3" spans="1:19" ht="44.25" customHeight="1" x14ac:dyDescent="0.25">
      <c r="F3" s="60" t="str">
        <f t="shared" ref="F3:F4" si="0">IF(G2="","",CONCATENATE(P3,". ",Q3))</f>
        <v/>
      </c>
      <c r="G3" s="87"/>
      <c r="H3" s="62" t="str">
        <f t="shared" ref="H3" si="1">IF(G3="","",IF(G3=R3,"Certo!",CONCATENATE("Errado: ",S3," = ",TEXT(R3,",00"))))</f>
        <v/>
      </c>
      <c r="P3" s="63">
        <f>+P2+1</f>
        <v>2</v>
      </c>
      <c r="Q3" s="64" t="s">
        <v>40</v>
      </c>
      <c r="R3" s="80">
        <f>NPV(15%,300,350,500)-800</f>
        <v>54.277964987260702</v>
      </c>
      <c r="S3" s="81" t="s">
        <v>96</v>
      </c>
    </row>
    <row r="4" spans="1:19" ht="44.25" customHeight="1" x14ac:dyDescent="0.25">
      <c r="A4" s="88" t="s">
        <v>98</v>
      </c>
      <c r="B4" s="88" t="s">
        <v>99</v>
      </c>
      <c r="C4" s="88" t="s">
        <v>100</v>
      </c>
      <c r="D4" s="88" t="s">
        <v>101</v>
      </c>
      <c r="F4" s="60" t="str">
        <f t="shared" si="0"/>
        <v/>
      </c>
      <c r="G4" s="100"/>
      <c r="H4" s="62" t="str">
        <f>IF(G4="","",IF(G4=R4,"Certo!",CONCATENATE("Errado: ",S4," = ",TEXT(R4,",00%"))))</f>
        <v/>
      </c>
      <c r="P4" s="63">
        <f t="shared" ref="P4:P6" si="2">+P3+1</f>
        <v>3</v>
      </c>
      <c r="Q4" s="103" t="s">
        <v>112</v>
      </c>
      <c r="R4" s="80">
        <f>NPV(18%,10,10,10,10,10,10,10,50)</f>
        <v>51.417184119747716</v>
      </c>
      <c r="S4" s="101" t="s">
        <v>111</v>
      </c>
    </row>
    <row r="5" spans="1:19" ht="44.25" customHeight="1" x14ac:dyDescent="0.25">
      <c r="A5" s="71">
        <v>-500</v>
      </c>
      <c r="B5" s="71">
        <v>300</v>
      </c>
      <c r="C5" s="71">
        <v>400</v>
      </c>
      <c r="D5" s="71"/>
      <c r="F5" s="89" t="str">
        <f t="shared" ref="F5:F6" si="3">IF(G4="","",CONCATENATE(P5,". ",Q5))</f>
        <v/>
      </c>
      <c r="G5" s="102"/>
      <c r="H5" s="62" t="str">
        <f t="shared" ref="H5:H6" si="4">IF(G5="","",IF(G5=R5,"Certo!",CONCATENATE("Errado: ",S5," = ",TEXT(R5,",00%"))))</f>
        <v/>
      </c>
      <c r="P5" s="63">
        <f t="shared" si="2"/>
        <v>4</v>
      </c>
      <c r="Q5" s="83" t="s">
        <v>97</v>
      </c>
      <c r="R5" s="92">
        <f>IRR(A5:C5)</f>
        <v>0.2433981132056604</v>
      </c>
      <c r="S5" s="81" t="s">
        <v>102</v>
      </c>
    </row>
    <row r="6" spans="1:19" ht="44.25" customHeight="1" x14ac:dyDescent="0.25">
      <c r="A6" s="91">
        <v>-900</v>
      </c>
      <c r="B6" s="91">
        <v>350</v>
      </c>
      <c r="C6" s="91">
        <v>500</v>
      </c>
      <c r="D6" s="91">
        <v>600</v>
      </c>
      <c r="F6" s="90" t="str">
        <f t="shared" si="3"/>
        <v/>
      </c>
      <c r="G6" s="102"/>
      <c r="H6" s="62" t="str">
        <f t="shared" si="4"/>
        <v/>
      </c>
      <c r="P6" s="63">
        <f t="shared" si="2"/>
        <v>5</v>
      </c>
      <c r="Q6" s="83" t="s">
        <v>97</v>
      </c>
      <c r="R6" s="92">
        <f>IRR(A6:D6)</f>
        <v>0.25491927562598504</v>
      </c>
      <c r="S6" s="81" t="s">
        <v>103</v>
      </c>
    </row>
    <row r="7" spans="1:19" ht="44.25" customHeight="1" x14ac:dyDescent="0.25">
      <c r="F7" s="107" t="str">
        <f>IF(G6="","",CONCATENATE("Sua nota foi igual a : ",COUNTIF(H2:H6,"Certo!")))</f>
        <v/>
      </c>
      <c r="G7" s="108"/>
    </row>
  </sheetData>
  <mergeCells count="1">
    <mergeCell ref="F7:G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6"/>
  <sheetViews>
    <sheetView showGridLines="0" workbookViewId="0">
      <selection activeCell="D4" sqref="D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42.75" customHeight="1" x14ac:dyDescent="0.2">
      <c r="B6" s="109" t="s">
        <v>28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47" t="s">
        <v>29</v>
      </c>
      <c r="C8" s="47" t="s">
        <v>30</v>
      </c>
    </row>
    <row r="9" spans="2:11" x14ac:dyDescent="0.2">
      <c r="B9" s="48" t="s">
        <v>9</v>
      </c>
      <c r="C9" s="42">
        <v>0.2</v>
      </c>
    </row>
    <row r="10" spans="2:11" x14ac:dyDescent="0.2">
      <c r="B10" s="29">
        <v>0</v>
      </c>
      <c r="C10" s="49">
        <v>-4000</v>
      </c>
    </row>
    <row r="11" spans="2:11" x14ac:dyDescent="0.2">
      <c r="B11" s="29">
        <v>1</v>
      </c>
      <c r="C11" s="49">
        <v>2000</v>
      </c>
    </row>
    <row r="12" spans="2:11" x14ac:dyDescent="0.2">
      <c r="B12" s="29">
        <v>2</v>
      </c>
      <c r="C12" s="49">
        <v>3000</v>
      </c>
    </row>
    <row r="13" spans="2:11" x14ac:dyDescent="0.2">
      <c r="B13" s="29">
        <v>3</v>
      </c>
      <c r="C13" s="49">
        <v>4000</v>
      </c>
    </row>
    <row r="14" spans="2:11" x14ac:dyDescent="0.2">
      <c r="B14" s="29">
        <v>4</v>
      </c>
      <c r="C14" s="49">
        <v>5000</v>
      </c>
    </row>
    <row r="15" spans="2:11" x14ac:dyDescent="0.2">
      <c r="B15" s="29">
        <v>5</v>
      </c>
      <c r="C15" s="50">
        <v>6000</v>
      </c>
    </row>
    <row r="16" spans="2:11" x14ac:dyDescent="0.2">
      <c r="B16" s="47" t="s">
        <v>31</v>
      </c>
      <c r="C16" s="52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6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6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42.75" customHeight="1" x14ac:dyDescent="0.2">
      <c r="B6" s="109" t="s">
        <v>28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47" t="s">
        <v>29</v>
      </c>
      <c r="C8" s="47" t="s">
        <v>30</v>
      </c>
    </row>
    <row r="9" spans="2:11" s="26" customFormat="1" x14ac:dyDescent="0.2">
      <c r="B9" s="48" t="s">
        <v>9</v>
      </c>
      <c r="C9" s="42">
        <v>0.2</v>
      </c>
    </row>
    <row r="10" spans="2:11" s="26" customFormat="1" x14ac:dyDescent="0.2">
      <c r="B10" s="29">
        <v>0</v>
      </c>
      <c r="C10" s="49">
        <v>-4000</v>
      </c>
    </row>
    <row r="11" spans="2:11" s="26" customFormat="1" x14ac:dyDescent="0.2">
      <c r="B11" s="29">
        <v>1</v>
      </c>
      <c r="C11" s="49">
        <v>2000</v>
      </c>
    </row>
    <row r="12" spans="2:11" s="26" customFormat="1" x14ac:dyDescent="0.2">
      <c r="B12" s="29">
        <v>2</v>
      </c>
      <c r="C12" s="49">
        <v>3000</v>
      </c>
    </row>
    <row r="13" spans="2:11" s="26" customFormat="1" x14ac:dyDescent="0.2">
      <c r="B13" s="29">
        <v>3</v>
      </c>
      <c r="C13" s="49">
        <v>4000</v>
      </c>
    </row>
    <row r="14" spans="2:11" s="26" customFormat="1" x14ac:dyDescent="0.2">
      <c r="B14" s="29">
        <v>4</v>
      </c>
      <c r="C14" s="49">
        <v>5000</v>
      </c>
    </row>
    <row r="15" spans="2:11" s="26" customFormat="1" x14ac:dyDescent="0.2">
      <c r="B15" s="29">
        <v>5</v>
      </c>
      <c r="C15" s="50">
        <v>6000</v>
      </c>
    </row>
    <row r="16" spans="2:11" s="26" customFormat="1" x14ac:dyDescent="0.2">
      <c r="B16" s="47" t="s">
        <v>31</v>
      </c>
      <c r="C16" s="51">
        <f>NPV(C9,C11:C15)+C10</f>
        <v>6887.3456790123455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3:K12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3.7109375" customWidth="1"/>
    <col min="3" max="3" width="14.85546875" customWidth="1"/>
    <col min="4" max="4" width="9.5703125" bestFit="1" customWidth="1"/>
    <col min="5" max="5" width="8.28515625" customWidth="1"/>
    <col min="6" max="6" width="13" customWidth="1"/>
    <col min="7" max="7" width="4" customWidth="1"/>
    <col min="8" max="8" width="9.42578125" customWidth="1"/>
    <col min="9" max="9" width="3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56.25" customHeight="1" x14ac:dyDescent="0.2">
      <c r="B6" s="109" t="s">
        <v>35</v>
      </c>
      <c r="C6" s="109"/>
      <c r="D6" s="109"/>
      <c r="E6" s="109"/>
      <c r="F6" s="109"/>
      <c r="G6" s="109"/>
      <c r="H6" s="109"/>
      <c r="I6" s="109"/>
      <c r="J6" s="109"/>
      <c r="K6" s="28"/>
    </row>
    <row r="8" spans="2:11" x14ac:dyDescent="0.2">
      <c r="B8" s="29" t="s">
        <v>7</v>
      </c>
      <c r="C8" s="30">
        <v>-150000</v>
      </c>
    </row>
    <row r="9" spans="2:11" x14ac:dyDescent="0.2">
      <c r="B9" s="29" t="s">
        <v>8</v>
      </c>
      <c r="C9" s="29">
        <v>6</v>
      </c>
    </row>
    <row r="10" spans="2:11" x14ac:dyDescent="0.2">
      <c r="B10" s="29" t="s">
        <v>9</v>
      </c>
      <c r="C10" s="31">
        <v>0.02</v>
      </c>
    </row>
    <row r="11" spans="2:11" x14ac:dyDescent="0.2">
      <c r="B11" s="29" t="s">
        <v>10</v>
      </c>
      <c r="C11" s="34"/>
    </row>
    <row r="12" spans="2:11" x14ac:dyDescent="0.2">
      <c r="B12" s="29" t="s">
        <v>11</v>
      </c>
      <c r="C12" s="35"/>
    </row>
  </sheetData>
  <mergeCells count="1">
    <mergeCell ref="B6:J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8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4.710937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42.75" customHeight="1" x14ac:dyDescent="0.2">
      <c r="B6" s="109" t="s">
        <v>32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47" t="s">
        <v>29</v>
      </c>
      <c r="C8" s="47" t="s">
        <v>30</v>
      </c>
    </row>
    <row r="9" spans="2:11" x14ac:dyDescent="0.2">
      <c r="B9" s="48" t="s">
        <v>9</v>
      </c>
      <c r="C9" s="42">
        <v>0.12</v>
      </c>
    </row>
    <row r="10" spans="2:11" x14ac:dyDescent="0.2">
      <c r="B10" s="29">
        <v>0</v>
      </c>
      <c r="C10" s="49">
        <v>-75000</v>
      </c>
    </row>
    <row r="11" spans="2:11" x14ac:dyDescent="0.2">
      <c r="B11" s="29">
        <v>1</v>
      </c>
      <c r="C11" s="49">
        <v>40000</v>
      </c>
    </row>
    <row r="12" spans="2:11" x14ac:dyDescent="0.2">
      <c r="B12" s="29">
        <v>2</v>
      </c>
      <c r="C12" s="49">
        <f>C11+5000</f>
        <v>45000</v>
      </c>
    </row>
    <row r="13" spans="2:11" x14ac:dyDescent="0.2">
      <c r="B13" s="29">
        <v>3</v>
      </c>
      <c r="C13" s="49">
        <f>C12+5000</f>
        <v>50000</v>
      </c>
    </row>
    <row r="14" spans="2:11" x14ac:dyDescent="0.2">
      <c r="B14" s="29">
        <v>4</v>
      </c>
      <c r="C14" s="49">
        <f>C13+5000</f>
        <v>55000</v>
      </c>
    </row>
    <row r="15" spans="2:11" x14ac:dyDescent="0.2">
      <c r="B15" s="29">
        <v>5</v>
      </c>
      <c r="C15" s="49">
        <f>C14+5000</f>
        <v>60000</v>
      </c>
    </row>
    <row r="16" spans="2:11" x14ac:dyDescent="0.2">
      <c r="B16" s="29">
        <v>6</v>
      </c>
      <c r="C16" s="49">
        <f>C15+5000</f>
        <v>65000</v>
      </c>
    </row>
    <row r="17" spans="2:3" x14ac:dyDescent="0.2">
      <c r="B17" s="47" t="s">
        <v>31</v>
      </c>
      <c r="C17" s="55"/>
    </row>
    <row r="18" spans="2:3" x14ac:dyDescent="0.2">
      <c r="B18" s="47" t="s">
        <v>33</v>
      </c>
      <c r="C18" s="56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8"/>
  <sheetViews>
    <sheetView showGridLines="0" workbookViewId="0">
      <selection activeCell="R23" sqref="R23"/>
    </sheetView>
  </sheetViews>
  <sheetFormatPr defaultRowHeight="12.75" x14ac:dyDescent="0.2"/>
  <cols>
    <col min="1" max="1" width="2.7109375" customWidth="1"/>
    <col min="2" max="2" width="16.7109375" customWidth="1"/>
    <col min="3" max="3" width="16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42.75" customHeight="1" x14ac:dyDescent="0.2">
      <c r="B6" s="109" t="s">
        <v>32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47" t="s">
        <v>29</v>
      </c>
      <c r="C8" s="47" t="s">
        <v>30</v>
      </c>
    </row>
    <row r="9" spans="2:11" s="26" customFormat="1" x14ac:dyDescent="0.2">
      <c r="B9" s="48" t="s">
        <v>9</v>
      </c>
      <c r="C9" s="42">
        <v>0.12</v>
      </c>
    </row>
    <row r="10" spans="2:11" s="26" customFormat="1" x14ac:dyDescent="0.2">
      <c r="B10" s="29">
        <v>0</v>
      </c>
      <c r="C10" s="49">
        <v>-75000</v>
      </c>
    </row>
    <row r="11" spans="2:11" s="26" customFormat="1" x14ac:dyDescent="0.2">
      <c r="B11" s="29">
        <v>1</v>
      </c>
      <c r="C11" s="49">
        <v>40000</v>
      </c>
    </row>
    <row r="12" spans="2:11" s="26" customFormat="1" x14ac:dyDescent="0.2">
      <c r="B12" s="29">
        <v>2</v>
      </c>
      <c r="C12" s="49">
        <f>C11+5000</f>
        <v>45000</v>
      </c>
    </row>
    <row r="13" spans="2:11" s="26" customFormat="1" x14ac:dyDescent="0.2">
      <c r="B13" s="29">
        <v>3</v>
      </c>
      <c r="C13" s="49">
        <f>C12+5000</f>
        <v>50000</v>
      </c>
    </row>
    <row r="14" spans="2:11" s="26" customFormat="1" x14ac:dyDescent="0.2">
      <c r="B14" s="29">
        <v>4</v>
      </c>
      <c r="C14" s="49">
        <f>C13+5000</f>
        <v>55000</v>
      </c>
    </row>
    <row r="15" spans="2:11" s="26" customFormat="1" x14ac:dyDescent="0.2">
      <c r="B15" s="29">
        <v>5</v>
      </c>
      <c r="C15" s="49">
        <f>C14+5000</f>
        <v>60000</v>
      </c>
    </row>
    <row r="16" spans="2:11" s="26" customFormat="1" x14ac:dyDescent="0.2">
      <c r="B16" s="29">
        <v>6</v>
      </c>
      <c r="C16" s="49">
        <f>C15+5000</f>
        <v>65000</v>
      </c>
    </row>
    <row r="17" spans="2:3" s="26" customFormat="1" x14ac:dyDescent="0.2">
      <c r="B17" s="47" t="s">
        <v>31</v>
      </c>
      <c r="C17" s="53">
        <f>NPV(C9,C11:C16)+C10</f>
        <v>134107.15112665968</v>
      </c>
    </row>
    <row r="18" spans="2:3" s="26" customFormat="1" x14ac:dyDescent="0.2">
      <c r="B18" s="47" t="s">
        <v>33</v>
      </c>
      <c r="C18" s="54">
        <f>IRR(C10:C16)</f>
        <v>0.58096310685305363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3:K12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4.140625" customWidth="1"/>
    <col min="4" max="4" width="9.5703125" bestFit="1" customWidth="1"/>
    <col min="5" max="5" width="8" customWidth="1"/>
    <col min="6" max="6" width="12.42578125" customWidth="1"/>
    <col min="7" max="7" width="4.85546875" customWidth="1"/>
    <col min="8" max="8" width="3.85546875" customWidth="1"/>
    <col min="9" max="9" width="3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66" customHeight="1" x14ac:dyDescent="0.2">
      <c r="B6" s="109" t="s">
        <v>35</v>
      </c>
      <c r="C6" s="109"/>
      <c r="D6" s="109"/>
      <c r="E6" s="109"/>
      <c r="F6" s="109"/>
      <c r="G6" s="109"/>
      <c r="H6" s="109"/>
      <c r="I6" s="109"/>
      <c r="J6" s="109"/>
      <c r="K6" s="28"/>
    </row>
    <row r="8" spans="2:11" x14ac:dyDescent="0.2">
      <c r="B8" s="29" t="s">
        <v>7</v>
      </c>
      <c r="C8" s="30">
        <v>-150000</v>
      </c>
    </row>
    <row r="9" spans="2:11" x14ac:dyDescent="0.2">
      <c r="B9" s="29" t="s">
        <v>8</v>
      </c>
      <c r="C9" s="29">
        <v>6</v>
      </c>
    </row>
    <row r="10" spans="2:11" x14ac:dyDescent="0.2">
      <c r="B10" s="29" t="s">
        <v>9</v>
      </c>
      <c r="C10" s="31">
        <v>0.02</v>
      </c>
    </row>
    <row r="11" spans="2:11" x14ac:dyDescent="0.2">
      <c r="B11" s="29" t="s">
        <v>10</v>
      </c>
      <c r="C11" s="32">
        <f>FV(C10,C9,,C8,0)</f>
        <v>168924.36288960002</v>
      </c>
    </row>
    <row r="12" spans="2:11" x14ac:dyDescent="0.2">
      <c r="B12" s="29" t="s">
        <v>11</v>
      </c>
      <c r="C12" s="33">
        <f>C11+C8</f>
        <v>18924.362889600015</v>
      </c>
    </row>
  </sheetData>
  <mergeCells count="1">
    <mergeCell ref="B6:J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D4" sqref="D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27" customHeight="1" x14ac:dyDescent="0.2">
      <c r="B6" s="109" t="s">
        <v>14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7</v>
      </c>
      <c r="C8" s="30">
        <v>-3600</v>
      </c>
    </row>
    <row r="9" spans="2:11" x14ac:dyDescent="0.2">
      <c r="B9" s="29" t="s">
        <v>8</v>
      </c>
      <c r="C9" s="29">
        <v>5</v>
      </c>
    </row>
    <row r="10" spans="2:11" x14ac:dyDescent="0.2">
      <c r="B10" s="29" t="s">
        <v>9</v>
      </c>
      <c r="C10" s="31">
        <v>0.04</v>
      </c>
    </row>
    <row r="11" spans="2:11" x14ac:dyDescent="0.2">
      <c r="B11" s="29" t="s">
        <v>10</v>
      </c>
      <c r="C11" s="34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D4" sqref="D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6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 t="s">
        <v>2</v>
      </c>
    </row>
    <row r="6" spans="2:11" ht="27.75" customHeight="1" x14ac:dyDescent="0.2">
      <c r="B6" s="109" t="s">
        <v>14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7</v>
      </c>
      <c r="C8" s="30">
        <v>-3600</v>
      </c>
    </row>
    <row r="9" spans="2:11" s="26" customFormat="1" x14ac:dyDescent="0.2">
      <c r="B9" s="29" t="s">
        <v>8</v>
      </c>
      <c r="C9" s="29">
        <v>5</v>
      </c>
    </row>
    <row r="10" spans="2:11" s="26" customFormat="1" x14ac:dyDescent="0.2">
      <c r="B10" s="29" t="s">
        <v>9</v>
      </c>
      <c r="C10" s="31">
        <v>0.04</v>
      </c>
    </row>
    <row r="11" spans="2:11" s="26" customFormat="1" x14ac:dyDescent="0.2">
      <c r="B11" s="29" t="s">
        <v>10</v>
      </c>
      <c r="C11" s="32">
        <f>FV(C10,C9,,C8,0)</f>
        <v>4379.950448640001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style="26" customWidth="1"/>
    <col min="2" max="2" width="16.7109375" style="26" customWidth="1"/>
    <col min="3" max="3" width="12.28515625" style="26" customWidth="1"/>
    <col min="4" max="4" width="10" style="26" customWidth="1"/>
    <col min="5" max="5" width="11.85546875" style="26" bestFit="1" customWidth="1"/>
    <col min="6" max="6" width="11.85546875" style="26" customWidth="1"/>
    <col min="7" max="7" width="8.28515625" style="26" customWidth="1"/>
    <col min="8" max="8" width="4.7109375" style="26" customWidth="1"/>
    <col min="9" max="9" width="3.140625" style="26" customWidth="1"/>
    <col min="10" max="10" width="3.28515625" style="26" customWidth="1"/>
    <col min="11" max="16384" width="9.140625" style="26"/>
  </cols>
  <sheetData>
    <row r="3" spans="2:11" x14ac:dyDescent="0.2">
      <c r="B3" s="25"/>
    </row>
    <row r="4" spans="2:11" ht="15" x14ac:dyDescent="0.2">
      <c r="B4" s="27"/>
    </row>
    <row r="6" spans="2:11" customFormat="1" ht="33" customHeight="1" x14ac:dyDescent="0.2">
      <c r="B6" s="109" t="s">
        <v>12</v>
      </c>
      <c r="C6" s="109"/>
      <c r="D6" s="109"/>
      <c r="E6" s="109"/>
      <c r="F6" s="109"/>
      <c r="G6" s="109"/>
      <c r="H6" s="109"/>
      <c r="I6" s="109"/>
      <c r="J6" s="28"/>
      <c r="K6" s="28"/>
    </row>
    <row r="7" spans="2:11" customFormat="1" x14ac:dyDescent="0.2"/>
    <row r="8" spans="2:11" x14ac:dyDescent="0.2">
      <c r="B8" s="29" t="s">
        <v>10</v>
      </c>
      <c r="C8" s="30">
        <v>25000</v>
      </c>
    </row>
    <row r="9" spans="2:11" x14ac:dyDescent="0.2">
      <c r="B9" s="29" t="s">
        <v>8</v>
      </c>
      <c r="C9" s="29">
        <v>12</v>
      </c>
    </row>
    <row r="10" spans="2:11" x14ac:dyDescent="0.2">
      <c r="B10" s="29" t="s">
        <v>9</v>
      </c>
      <c r="C10" s="36">
        <v>0.03</v>
      </c>
    </row>
    <row r="11" spans="2:11" x14ac:dyDescent="0.2">
      <c r="B11" s="29" t="s">
        <v>7</v>
      </c>
      <c r="C11" s="38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2.85546875" customWidth="1"/>
    <col min="4" max="4" width="8" customWidth="1"/>
    <col min="5" max="5" width="7" customWidth="1"/>
    <col min="6" max="6" width="13.7109375" customWidth="1"/>
    <col min="7" max="7" width="4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6"/>
    </row>
    <row r="4" spans="2:11" ht="15" x14ac:dyDescent="0.2">
      <c r="B4" s="21"/>
    </row>
    <row r="6" spans="2:11" ht="42.75" customHeight="1" x14ac:dyDescent="0.2">
      <c r="B6" s="109" t="s">
        <v>12</v>
      </c>
      <c r="C6" s="109"/>
      <c r="D6" s="109"/>
      <c r="E6" s="109"/>
      <c r="F6" s="109"/>
      <c r="G6" s="109"/>
      <c r="H6" s="109"/>
      <c r="I6" s="109"/>
      <c r="J6" s="28"/>
      <c r="K6" s="28"/>
    </row>
    <row r="8" spans="2:11" s="26" customFormat="1" x14ac:dyDescent="0.2">
      <c r="B8" s="29" t="s">
        <v>10</v>
      </c>
      <c r="C8" s="30">
        <v>25000</v>
      </c>
    </row>
    <row r="9" spans="2:11" s="26" customFormat="1" x14ac:dyDescent="0.2">
      <c r="B9" s="29" t="s">
        <v>8</v>
      </c>
      <c r="C9" s="29">
        <v>12</v>
      </c>
    </row>
    <row r="10" spans="2:11" s="26" customFormat="1" x14ac:dyDescent="0.2">
      <c r="B10" s="29" t="s">
        <v>9</v>
      </c>
      <c r="C10" s="36">
        <v>0.03</v>
      </c>
    </row>
    <row r="11" spans="2:11" s="26" customFormat="1" x14ac:dyDescent="0.2">
      <c r="B11" s="29" t="s">
        <v>7</v>
      </c>
      <c r="C11" s="37">
        <f>PV(C10,C9,,C8,0)</f>
        <v>-17534.49700482433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41</vt:i4>
      </vt:variant>
      <vt:variant>
        <vt:lpstr>Intervalos nomeados</vt:lpstr>
      </vt:variant>
      <vt:variant>
        <vt:i4>3</vt:i4>
      </vt:variant>
    </vt:vector>
  </HeadingPairs>
  <TitlesOfParts>
    <vt:vector size="44" baseType="lpstr">
      <vt:lpstr>Início</vt:lpstr>
      <vt:lpstr>JC</vt:lpstr>
      <vt:lpstr>Lista JC</vt:lpstr>
      <vt:lpstr>JC VF 1</vt:lpstr>
      <vt:lpstr>JC VF 1R</vt:lpstr>
      <vt:lpstr>JC VF 2</vt:lpstr>
      <vt:lpstr>JC VF 2R</vt:lpstr>
      <vt:lpstr>JC VP 1</vt:lpstr>
      <vt:lpstr>JC VP 1R</vt:lpstr>
      <vt:lpstr>JC VP 2</vt:lpstr>
      <vt:lpstr>JC VP 2R</vt:lpstr>
      <vt:lpstr>JC Nper 1</vt:lpstr>
      <vt:lpstr>JC Nper 1R</vt:lpstr>
      <vt:lpstr>JC Nper 2</vt:lpstr>
      <vt:lpstr>JC Nper 2R</vt:lpstr>
      <vt:lpstr>JC Taxa 1</vt:lpstr>
      <vt:lpstr>JC Taxa 1R</vt:lpstr>
      <vt:lpstr>SU</vt:lpstr>
      <vt:lpstr>Lista SU</vt:lpstr>
      <vt:lpstr>SU PGTO pos 1</vt:lpstr>
      <vt:lpstr>SU PGTO pos 1R</vt:lpstr>
      <vt:lpstr>SU PGTO ant 1</vt:lpstr>
      <vt:lpstr>SU PGTO ant 1R</vt:lpstr>
      <vt:lpstr>SU Taxa Pos 1</vt:lpstr>
      <vt:lpstr>SU Taxa Pos 1R</vt:lpstr>
      <vt:lpstr>SU Taxa Ant 1</vt:lpstr>
      <vt:lpstr>SU Taxa Ant 1R</vt:lpstr>
      <vt:lpstr>SU Nper Pos1</vt:lpstr>
      <vt:lpstr>SU Nper Pos1R</vt:lpstr>
      <vt:lpstr>SU VP Ant 1</vt:lpstr>
      <vt:lpstr>SU VP Ant 1R</vt:lpstr>
      <vt:lpstr>SU FV Pgto Pos 1</vt:lpstr>
      <vt:lpstr>SU FV Pgto Pos 1R</vt:lpstr>
      <vt:lpstr>SU VF Pos 1</vt:lpstr>
      <vt:lpstr>SU VF Pos 1R</vt:lpstr>
      <vt:lpstr>SNU</vt:lpstr>
      <vt:lpstr>Lista SNU</vt:lpstr>
      <vt:lpstr>SNU VPL 1</vt:lpstr>
      <vt:lpstr>SNU VPL 1R</vt:lpstr>
      <vt:lpstr>SNU TIR 1</vt:lpstr>
      <vt:lpstr>SNU TIR 1R</vt:lpstr>
      <vt:lpstr>Lista_JC</vt:lpstr>
      <vt:lpstr>Lista_SNU</vt:lpstr>
      <vt:lpstr>Lista_SU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pc</cp:lastModifiedBy>
  <cp:lastPrinted>2008-02-29T22:16:35Z</cp:lastPrinted>
  <dcterms:created xsi:type="dcterms:W3CDTF">2006-05-10T12:49:20Z</dcterms:created>
  <dcterms:modified xsi:type="dcterms:W3CDTF">2016-11-04T07:14:19Z</dcterms:modified>
</cp:coreProperties>
</file>