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2527"/>
  <workbookPr codeName="EstaPasta_de_trabalho" defaultThemeVersion="124226"/>
  <mc:AlternateContent xmlns:mc="http://schemas.openxmlformats.org/markup-compatibility/2006">
    <mc:Choice Requires="x15">
      <x15ac:absPath xmlns:x15ac="http://schemas.microsoft.com/office/spreadsheetml/2010/11/ac" url="F:\_Dados_Bruni\Dropbox\MinhasAulas\Complementos\Livros\ExcelAplicado\novos\"/>
    </mc:Choice>
  </mc:AlternateContent>
  <xr:revisionPtr revIDLastSave="0" documentId="13_ncr:1_{FF6473A1-89EE-410E-A517-D0FD60E6B723}" xr6:coauthVersionLast="45" xr6:coauthVersionMax="45" xr10:uidLastSave="{00000000-0000-0000-0000-000000000000}"/>
  <bookViews>
    <workbookView xWindow="-110" yWindow="-110" windowWidth="19420" windowHeight="10460" tabRatio="887" xr2:uid="{00000000-000D-0000-FFFF-FFFF00000000}"/>
  </bookViews>
  <sheets>
    <sheet name="Início" sheetId="26" r:id="rId1"/>
    <sheet name="Lista Procv" sheetId="118" r:id="rId2"/>
    <sheet name="BD_CDs" sheetId="88" r:id="rId3"/>
    <sheet name="Escolher 1" sheetId="110" r:id="rId4"/>
    <sheet name="Escolher 1R" sheetId="111" r:id="rId5"/>
    <sheet name="Escolher 2" sheetId="112" r:id="rId6"/>
    <sheet name="Escolher 2R" sheetId="117" r:id="rId7"/>
    <sheet name="Procv 1" sheetId="113" r:id="rId8"/>
    <sheet name="Procv 1R" sheetId="119" r:id="rId9"/>
    <sheet name="Procv 2" sheetId="114" r:id="rId10"/>
    <sheet name="Procv 2R" sheetId="120" r:id="rId11"/>
    <sheet name="Procv 3" sheetId="122" r:id="rId12"/>
    <sheet name="Procv 3R" sheetId="121" r:id="rId13"/>
    <sheet name="Procv 4" sheetId="69" r:id="rId14"/>
    <sheet name="Procv 4R" sheetId="65" r:id="rId15"/>
    <sheet name="Procv 5" sheetId="70" r:id="rId16"/>
    <sheet name="Procv 5R" sheetId="67" r:id="rId17"/>
    <sheet name="Procv 6" sheetId="79" r:id="rId18"/>
    <sheet name="Procv 6R" sheetId="87" r:id="rId19"/>
    <sheet name="Procv 7" sheetId="71" r:id="rId20"/>
    <sheet name="Procv 7R" sheetId="72" r:id="rId21"/>
    <sheet name="Procv 8" sheetId="89" r:id="rId22"/>
    <sheet name="Procv 8R" sheetId="90" r:id="rId23"/>
    <sheet name="Procv 9" sheetId="95" r:id="rId24"/>
    <sheet name="Procv 9R" sheetId="98" r:id="rId25"/>
    <sheet name="Procv 10" sheetId="91" r:id="rId26"/>
    <sheet name="Procv 10R" sheetId="92" r:id="rId27"/>
    <sheet name="Procv 11" sheetId="101" r:id="rId28"/>
    <sheet name="Procv 11R" sheetId="102" r:id="rId29"/>
    <sheet name="Procv 12" sheetId="123" r:id="rId30"/>
    <sheet name="Procv 12R" sheetId="124" r:id="rId31"/>
    <sheet name="Proch1" sheetId="125" r:id="rId32"/>
    <sheet name="Proch1 R" sheetId="126" r:id="rId33"/>
    <sheet name="Proch 2" sheetId="132" r:id="rId34"/>
    <sheet name="Proch 2R" sheetId="131" r:id="rId35"/>
    <sheet name="Procv e Proch 1" sheetId="127" r:id="rId36"/>
    <sheet name="Procv e Proch 1R" sheetId="128" r:id="rId37"/>
    <sheet name="Procv e Proch 2" sheetId="130" r:id="rId38"/>
    <sheet name="Procv e Proch 2R" sheetId="129" r:id="rId39"/>
    <sheet name="Proc 1" sheetId="134" r:id="rId40"/>
    <sheet name="Proc 1R" sheetId="133" r:id="rId41"/>
    <sheet name="Corresp 1" sheetId="58" r:id="rId42"/>
    <sheet name="Corresp 1R" sheetId="52" r:id="rId43"/>
    <sheet name="Aviso" sheetId="109" r:id="rId44"/>
    <sheet name="Diversas 1" sheetId="94" r:id="rId45"/>
    <sheet name="Diversas 1R" sheetId="96" r:id="rId46"/>
    <sheet name="Diversas 2 extenso" sheetId="99" r:id="rId47"/>
    <sheet name="Diversas 2R" sheetId="100" r:id="rId48"/>
    <sheet name="Diversas 3" sheetId="103" r:id="rId49"/>
    <sheet name="Diversas 3R" sheetId="104" r:id="rId50"/>
    <sheet name="Diversas 4" sheetId="105" r:id="rId51"/>
    <sheet name="Diversas 4R" sheetId="106" r:id="rId52"/>
    <sheet name="Diversas 5" sheetId="107" r:id="rId53"/>
    <sheet name="Diversas 5R" sheetId="108" r:id="rId54"/>
  </sheets>
  <calcPr calcId="18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C10" i="133" l="1"/>
  <c r="C9" i="133"/>
  <c r="C8" i="133"/>
  <c r="C7" i="131"/>
  <c r="C12" i="129"/>
  <c r="K7" i="128" l="1"/>
  <c r="I4" i="126"/>
  <c r="D4" i="124" l="1"/>
  <c r="E9" i="121" l="1"/>
  <c r="E8" i="121"/>
  <c r="E7" i="121"/>
  <c r="E6" i="121"/>
  <c r="E5" i="121"/>
  <c r="E4" i="121"/>
  <c r="E3" i="121"/>
  <c r="B4" i="120"/>
  <c r="B3" i="120"/>
  <c r="B2" i="120"/>
  <c r="B2" i="119"/>
  <c r="U12" i="118" l="1"/>
  <c r="U11" i="118"/>
  <c r="U10" i="118"/>
  <c r="U9" i="118"/>
  <c r="U8" i="118"/>
  <c r="U7" i="118"/>
  <c r="U6" i="118"/>
  <c r="U5" i="118"/>
  <c r="U4" i="118"/>
  <c r="U3" i="118"/>
  <c r="I13" i="118"/>
  <c r="K12" i="118"/>
  <c r="I12" i="118"/>
  <c r="K11" i="118"/>
  <c r="I11" i="118"/>
  <c r="K10" i="118"/>
  <c r="I10" i="118"/>
  <c r="K9" i="118"/>
  <c r="I9" i="118"/>
  <c r="K8" i="118"/>
  <c r="I8" i="118"/>
  <c r="K7" i="118"/>
  <c r="I7" i="118"/>
  <c r="K6" i="118"/>
  <c r="I6" i="118"/>
  <c r="K5" i="118"/>
  <c r="I5" i="118"/>
  <c r="S4" i="118"/>
  <c r="S5" i="118" s="1"/>
  <c r="S6" i="118" s="1"/>
  <c r="S7" i="118" s="1"/>
  <c r="S8" i="118" s="1"/>
  <c r="S9" i="118" s="1"/>
  <c r="S10" i="118" s="1"/>
  <c r="S11" i="118" s="1"/>
  <c r="S12" i="118" s="1"/>
  <c r="K4" i="118"/>
  <c r="I4" i="118"/>
  <c r="K3" i="118"/>
  <c r="I3" i="118"/>
  <c r="B2" i="117" l="1"/>
  <c r="C2" i="117" s="1"/>
  <c r="B2" i="111"/>
  <c r="D9" i="87" l="1"/>
  <c r="C30" i="108" l="1"/>
  <c r="C31" i="108" s="1"/>
  <c r="N31" i="108" s="1"/>
  <c r="L29" i="108"/>
  <c r="M31" i="108" s="1"/>
  <c r="L45" i="108"/>
  <c r="K45" i="108"/>
  <c r="J45" i="108"/>
  <c r="I45" i="108"/>
  <c r="H45" i="108"/>
  <c r="G45" i="108"/>
  <c r="F45" i="108"/>
  <c r="E45" i="108"/>
  <c r="L44" i="108"/>
  <c r="K44" i="108"/>
  <c r="J44" i="108"/>
  <c r="I44" i="108"/>
  <c r="H44" i="108"/>
  <c r="G44" i="108"/>
  <c r="F44" i="108"/>
  <c r="E44" i="108"/>
  <c r="L43" i="108"/>
  <c r="K43" i="108"/>
  <c r="J43" i="108"/>
  <c r="I43" i="108"/>
  <c r="H43" i="108"/>
  <c r="G43" i="108"/>
  <c r="F43" i="108"/>
  <c r="E43" i="108"/>
  <c r="L42" i="108"/>
  <c r="K42" i="108"/>
  <c r="J42" i="108"/>
  <c r="I42" i="108"/>
  <c r="H42" i="108"/>
  <c r="G42" i="108"/>
  <c r="F42" i="108"/>
  <c r="E42" i="108"/>
  <c r="L41" i="108"/>
  <c r="K41" i="108"/>
  <c r="J41" i="108"/>
  <c r="I41" i="108"/>
  <c r="H41" i="108"/>
  <c r="G41" i="108"/>
  <c r="F41" i="108"/>
  <c r="E41" i="108"/>
  <c r="L40" i="108"/>
  <c r="K40" i="108"/>
  <c r="J40" i="108"/>
  <c r="I40" i="108"/>
  <c r="H40" i="108"/>
  <c r="G40" i="108"/>
  <c r="F40" i="108"/>
  <c r="E40" i="108"/>
  <c r="L39" i="108"/>
  <c r="K39" i="108"/>
  <c r="J39" i="108"/>
  <c r="I39" i="108"/>
  <c r="H39" i="108"/>
  <c r="G39" i="108"/>
  <c r="F39" i="108"/>
  <c r="E39" i="108"/>
  <c r="B39" i="108"/>
  <c r="B40" i="108" s="1"/>
  <c r="B41" i="108" s="1"/>
  <c r="B42" i="108" s="1"/>
  <c r="B43" i="108" s="1"/>
  <c r="B44" i="108" s="1"/>
  <c r="B45" i="108" s="1"/>
  <c r="L38" i="108"/>
  <c r="K38" i="108"/>
  <c r="J38" i="108"/>
  <c r="I38" i="108"/>
  <c r="H38" i="108"/>
  <c r="G38" i="108"/>
  <c r="F38" i="108"/>
  <c r="E38" i="108"/>
  <c r="L37" i="108"/>
  <c r="K37" i="108"/>
  <c r="J37" i="108"/>
  <c r="I37" i="108"/>
  <c r="H37" i="108"/>
  <c r="G37" i="108"/>
  <c r="F37" i="108"/>
  <c r="E37" i="108"/>
  <c r="L36" i="108"/>
  <c r="K36" i="108"/>
  <c r="J36" i="108"/>
  <c r="I36" i="108"/>
  <c r="H36" i="108"/>
  <c r="G36" i="108"/>
  <c r="F36" i="108"/>
  <c r="E36" i="108"/>
  <c r="F35" i="108"/>
  <c r="G35" i="108" s="1"/>
  <c r="H35" i="108" s="1"/>
  <c r="I35" i="108" s="1"/>
  <c r="J35" i="108" s="1"/>
  <c r="K35" i="108" s="1"/>
  <c r="L35" i="108" s="1"/>
  <c r="B27" i="108"/>
  <c r="B24" i="108"/>
  <c r="F18" i="108"/>
  <c r="D10" i="106"/>
  <c r="F27" i="106"/>
  <c r="F28" i="106" s="1"/>
  <c r="F29" i="106" s="1"/>
  <c r="F30" i="106" s="1"/>
  <c r="F31" i="106" s="1"/>
  <c r="F32" i="106" s="1"/>
  <c r="F33" i="106" s="1"/>
  <c r="F34" i="106" s="1"/>
  <c r="F35" i="106"/>
  <c r="F36" i="106" s="1"/>
  <c r="F37" i="106" s="1"/>
  <c r="F38" i="106" s="1"/>
  <c r="F39" i="106" s="1"/>
  <c r="F40" i="106" s="1"/>
  <c r="F41" i="106" s="1"/>
  <c r="F42" i="106" s="1"/>
  <c r="F43" i="106" s="1"/>
  <c r="F44" i="106" s="1"/>
  <c r="F45" i="106" s="1"/>
  <c r="F46" i="106" s="1"/>
  <c r="F47" i="106" s="1"/>
  <c r="F48" i="106" s="1"/>
  <c r="F49" i="106" s="1"/>
  <c r="F50" i="106" s="1"/>
  <c r="F51" i="106" s="1"/>
  <c r="F52" i="106" s="1"/>
  <c r="F53" i="106" s="1"/>
  <c r="F54" i="106" s="1"/>
  <c r="F55" i="106" s="1"/>
  <c r="F56" i="106" s="1"/>
  <c r="F57" i="106" s="1"/>
  <c r="F58" i="106" s="1"/>
  <c r="F59" i="106" s="1"/>
  <c r="F60" i="106" s="1"/>
  <c r="F61" i="106" s="1"/>
  <c r="F62" i="106" s="1"/>
  <c r="F63" i="106" s="1"/>
  <c r="F64" i="106" s="1"/>
  <c r="F65" i="106" s="1"/>
  <c r="F66" i="106" s="1"/>
  <c r="F67" i="106" s="1"/>
  <c r="F68" i="106" s="1"/>
  <c r="F69" i="106" s="1"/>
  <c r="F70" i="106" s="1"/>
  <c r="F71" i="106" s="1"/>
  <c r="F72" i="106" s="1"/>
  <c r="F73" i="106" s="1"/>
  <c r="F74" i="106" s="1"/>
  <c r="F75" i="106" s="1"/>
  <c r="F76" i="106" s="1"/>
  <c r="F77" i="106" s="1"/>
  <c r="F78" i="106" s="1"/>
  <c r="F79" i="106" s="1"/>
  <c r="F80" i="106" s="1"/>
  <c r="F81" i="106" s="1"/>
  <c r="F82" i="106" s="1"/>
  <c r="F83" i="106" s="1"/>
  <c r="F84" i="106" s="1"/>
  <c r="F85" i="106" s="1"/>
  <c r="F86" i="106" s="1"/>
  <c r="F87" i="106" s="1"/>
  <c r="F88" i="106" s="1"/>
  <c r="F89" i="106" s="1"/>
  <c r="F90" i="106" s="1"/>
  <c r="F91" i="106" s="1"/>
  <c r="F92" i="106" s="1"/>
  <c r="F93" i="106" s="1"/>
  <c r="F94" i="106" s="1"/>
  <c r="F95" i="106" s="1"/>
  <c r="F96" i="106" s="1"/>
  <c r="F97" i="106" s="1"/>
  <c r="F98" i="106" s="1"/>
  <c r="F99" i="106" s="1"/>
  <c r="F100" i="106" s="1"/>
  <c r="F101" i="106" s="1"/>
  <c r="F102" i="106" s="1"/>
  <c r="F103" i="106" s="1"/>
  <c r="F104" i="106" s="1"/>
  <c r="F105" i="106" s="1"/>
  <c r="F106" i="106" s="1"/>
  <c r="F107" i="106" s="1"/>
  <c r="F108" i="106" s="1"/>
  <c r="F109" i="106" s="1"/>
  <c r="F110" i="106" s="1"/>
  <c r="F111" i="106" s="1"/>
  <c r="F112" i="106" s="1"/>
  <c r="F113" i="106" s="1"/>
  <c r="F114" i="106" s="1"/>
  <c r="F115" i="106" s="1"/>
  <c r="F116" i="106" s="1"/>
  <c r="F117" i="106" s="1"/>
  <c r="F118" i="106" s="1"/>
  <c r="F119" i="106" s="1"/>
  <c r="F120" i="106" s="1"/>
  <c r="F121" i="106" s="1"/>
  <c r="F122" i="106" s="1"/>
  <c r="F123" i="106" s="1"/>
  <c r="F124" i="106" s="1"/>
  <c r="F125" i="106" s="1"/>
  <c r="F126" i="106" s="1"/>
  <c r="F127" i="106" s="1"/>
  <c r="F128" i="106" s="1"/>
  <c r="F129" i="106" s="1"/>
  <c r="F130" i="106" s="1"/>
  <c r="F131" i="106" s="1"/>
  <c r="F132" i="106" s="1"/>
  <c r="F133" i="106" s="1"/>
  <c r="F134" i="106" s="1"/>
  <c r="F135" i="106" s="1"/>
  <c r="F136" i="106" s="1"/>
  <c r="F137" i="106" s="1"/>
  <c r="F138" i="106" s="1"/>
  <c r="F139" i="106" s="1"/>
  <c r="F140" i="106" s="1"/>
  <c r="F141" i="106" s="1"/>
  <c r="F142" i="106" s="1"/>
  <c r="F143" i="106" s="1"/>
  <c r="F144" i="106" s="1"/>
  <c r="F145" i="106" s="1"/>
  <c r="F146" i="106" s="1"/>
  <c r="F147" i="106" s="1"/>
  <c r="F148" i="106" s="1"/>
  <c r="F149" i="106" s="1"/>
  <c r="F150" i="106" s="1"/>
  <c r="F151" i="106" s="1"/>
  <c r="F152" i="106" s="1"/>
  <c r="F153" i="106" s="1"/>
  <c r="F154" i="106" s="1"/>
  <c r="F155" i="106" s="1"/>
  <c r="F156" i="106" s="1"/>
  <c r="F157" i="106" s="1"/>
  <c r="F158" i="106" s="1"/>
  <c r="F159" i="106" s="1"/>
  <c r="F160" i="106" s="1"/>
  <c r="F161" i="106" s="1"/>
  <c r="F162" i="106" s="1"/>
  <c r="F163" i="106" s="1"/>
  <c r="F164" i="106" s="1"/>
  <c r="F165" i="106" s="1"/>
  <c r="F166" i="106" s="1"/>
  <c r="F167" i="106" s="1"/>
  <c r="F168" i="106" s="1"/>
  <c r="F169" i="106" s="1"/>
  <c r="F170" i="106" s="1"/>
  <c r="F171" i="106" s="1"/>
  <c r="F172" i="106" s="1"/>
  <c r="F173" i="106" s="1"/>
  <c r="F174" i="106" s="1"/>
  <c r="F175" i="106" s="1"/>
  <c r="F176" i="106" s="1"/>
  <c r="F177" i="106" s="1"/>
  <c r="F178" i="106" s="1"/>
  <c r="F179" i="106" s="1"/>
  <c r="F180" i="106" s="1"/>
  <c r="F181" i="106" s="1"/>
  <c r="F182" i="106" s="1"/>
  <c r="F183" i="106" s="1"/>
  <c r="F184" i="106" s="1"/>
  <c r="F185" i="106" s="1"/>
  <c r="F186" i="106" s="1"/>
  <c r="F187" i="106" s="1"/>
  <c r="F188" i="106" s="1"/>
  <c r="F189" i="106" s="1"/>
  <c r="F190" i="106" s="1"/>
  <c r="F191" i="106" s="1"/>
  <c r="F192" i="106" s="1"/>
  <c r="F193" i="106" s="1"/>
  <c r="F194" i="106" s="1"/>
  <c r="F195" i="106" s="1"/>
  <c r="F196" i="106" s="1"/>
  <c r="F197" i="106" s="1"/>
  <c r="F198" i="106" s="1"/>
  <c r="F199" i="106" s="1"/>
  <c r="F200" i="106" s="1"/>
  <c r="F201" i="106" s="1"/>
  <c r="F202" i="106" s="1"/>
  <c r="F203" i="106" s="1"/>
  <c r="F204" i="106" s="1"/>
  <c r="F205" i="106" s="1"/>
  <c r="F206" i="106" s="1"/>
  <c r="F207" i="106" s="1"/>
  <c r="F208" i="106" s="1"/>
  <c r="F8" i="106" s="1"/>
  <c r="D14" i="106"/>
  <c r="D15" i="106"/>
  <c r="D16" i="106" s="1"/>
  <c r="D17" i="106" s="1"/>
  <c r="D18" i="106" s="1"/>
  <c r="D19" i="106" s="1"/>
  <c r="D20" i="106" s="1"/>
  <c r="D21" i="106" s="1"/>
  <c r="D22" i="106" s="1"/>
  <c r="D23" i="106" s="1"/>
  <c r="D24" i="106" s="1"/>
  <c r="D25" i="106" s="1"/>
  <c r="D26" i="106" s="1"/>
  <c r="D27" i="106" s="1"/>
  <c r="D28" i="106" s="1"/>
  <c r="D29" i="106" s="1"/>
  <c r="D30" i="106" s="1"/>
  <c r="D31" i="106" s="1"/>
  <c r="D32" i="106" s="1"/>
  <c r="D33" i="106" s="1"/>
  <c r="D34" i="106" s="1"/>
  <c r="D35" i="106" s="1"/>
  <c r="D36" i="106" s="1"/>
  <c r="D37" i="106" s="1"/>
  <c r="D38" i="106" s="1"/>
  <c r="D39" i="106" s="1"/>
  <c r="D40" i="106" s="1"/>
  <c r="D41" i="106" s="1"/>
  <c r="D42" i="106" s="1"/>
  <c r="D43" i="106" s="1"/>
  <c r="D44" i="106" s="1"/>
  <c r="D45" i="106" s="1"/>
  <c r="D46" i="106" s="1"/>
  <c r="D47" i="106" s="1"/>
  <c r="D48" i="106" s="1"/>
  <c r="D49" i="106" s="1"/>
  <c r="D50" i="106" s="1"/>
  <c r="D51" i="106" s="1"/>
  <c r="D52" i="106" s="1"/>
  <c r="D53" i="106" s="1"/>
  <c r="D54" i="106" s="1"/>
  <c r="D55" i="106" s="1"/>
  <c r="D56" i="106" s="1"/>
  <c r="D57" i="106" s="1"/>
  <c r="D58" i="106" s="1"/>
  <c r="D59" i="106" s="1"/>
  <c r="D60" i="106" s="1"/>
  <c r="D61" i="106" s="1"/>
  <c r="D62" i="106" s="1"/>
  <c r="D63" i="106" s="1"/>
  <c r="D64" i="106" s="1"/>
  <c r="D65" i="106" s="1"/>
  <c r="D66" i="106" s="1"/>
  <c r="D67" i="106" s="1"/>
  <c r="D68" i="106" s="1"/>
  <c r="D69" i="106" s="1"/>
  <c r="D70" i="106" s="1"/>
  <c r="D71" i="106" s="1"/>
  <c r="D72" i="106" s="1"/>
  <c r="D73" i="106" s="1"/>
  <c r="D74" i="106" s="1"/>
  <c r="D75" i="106" s="1"/>
  <c r="D76" i="106" s="1"/>
  <c r="D77" i="106" s="1"/>
  <c r="D78" i="106" s="1"/>
  <c r="D79" i="106" s="1"/>
  <c r="D80" i="106" s="1"/>
  <c r="D81" i="106" s="1"/>
  <c r="D82" i="106" s="1"/>
  <c r="D83" i="106" s="1"/>
  <c r="D84" i="106" s="1"/>
  <c r="D85" i="106" s="1"/>
  <c r="D86" i="106" s="1"/>
  <c r="D87" i="106" s="1"/>
  <c r="D88" i="106" s="1"/>
  <c r="D89" i="106" s="1"/>
  <c r="D90" i="106" s="1"/>
  <c r="D91" i="106" s="1"/>
  <c r="D92" i="106" s="1"/>
  <c r="D93" i="106" s="1"/>
  <c r="D94" i="106" s="1"/>
  <c r="D95" i="106" s="1"/>
  <c r="D96" i="106" s="1"/>
  <c r="D97" i="106" s="1"/>
  <c r="D98" i="106" s="1"/>
  <c r="D99" i="106" s="1"/>
  <c r="D100" i="106" s="1"/>
  <c r="D101" i="106" s="1"/>
  <c r="D102" i="106" s="1"/>
  <c r="D103" i="106" s="1"/>
  <c r="D104" i="106" s="1"/>
  <c r="D105" i="106" s="1"/>
  <c r="D106" i="106" s="1"/>
  <c r="D107" i="106" s="1"/>
  <c r="D108" i="106" s="1"/>
  <c r="D109" i="106" s="1"/>
  <c r="D110" i="106" s="1"/>
  <c r="D111" i="106" s="1"/>
  <c r="D112" i="106" s="1"/>
  <c r="D113" i="106" s="1"/>
  <c r="D114" i="106" s="1"/>
  <c r="D115" i="106" s="1"/>
  <c r="D116" i="106" s="1"/>
  <c r="D117" i="106" s="1"/>
  <c r="D118" i="106" s="1"/>
  <c r="D119" i="106" s="1"/>
  <c r="D120" i="106" s="1"/>
  <c r="D121" i="106" s="1"/>
  <c r="D122" i="106" s="1"/>
  <c r="D123" i="106" s="1"/>
  <c r="D124" i="106" s="1"/>
  <c r="D125" i="106" s="1"/>
  <c r="D126" i="106" s="1"/>
  <c r="D127" i="106" s="1"/>
  <c r="D128" i="106" s="1"/>
  <c r="D129" i="106" s="1"/>
  <c r="D130" i="106" s="1"/>
  <c r="D131" i="106" s="1"/>
  <c r="D132" i="106" s="1"/>
  <c r="D133" i="106" s="1"/>
  <c r="D134" i="106" s="1"/>
  <c r="D135" i="106" s="1"/>
  <c r="D136" i="106" s="1"/>
  <c r="D137" i="106" s="1"/>
  <c r="D138" i="106" s="1"/>
  <c r="D139" i="106" s="1"/>
  <c r="D140" i="106" s="1"/>
  <c r="D141" i="106" s="1"/>
  <c r="D142" i="106" s="1"/>
  <c r="D143" i="106" s="1"/>
  <c r="D144" i="106" s="1"/>
  <c r="D145" i="106" s="1"/>
  <c r="D146" i="106" s="1"/>
  <c r="D147" i="106" s="1"/>
  <c r="D148" i="106" s="1"/>
  <c r="D149" i="106" s="1"/>
  <c r="D150" i="106" s="1"/>
  <c r="D151" i="106" s="1"/>
  <c r="D152" i="106" s="1"/>
  <c r="D153" i="106" s="1"/>
  <c r="D154" i="106" s="1"/>
  <c r="D155" i="106" s="1"/>
  <c r="D156" i="106" s="1"/>
  <c r="D157" i="106" s="1"/>
  <c r="D158" i="106" s="1"/>
  <c r="D159" i="106" s="1"/>
  <c r="D160" i="106" s="1"/>
  <c r="D161" i="106" s="1"/>
  <c r="D162" i="106" s="1"/>
  <c r="D163" i="106" s="1"/>
  <c r="D164" i="106" s="1"/>
  <c r="D165" i="106" s="1"/>
  <c r="D166" i="106" s="1"/>
  <c r="D167" i="106" s="1"/>
  <c r="D168" i="106" s="1"/>
  <c r="D169" i="106" s="1"/>
  <c r="D170" i="106" s="1"/>
  <c r="D171" i="106" s="1"/>
  <c r="D172" i="106" s="1"/>
  <c r="D173" i="106" s="1"/>
  <c r="D174" i="106" s="1"/>
  <c r="D175" i="106" s="1"/>
  <c r="D176" i="106" s="1"/>
  <c r="D177" i="106" s="1"/>
  <c r="D178" i="106" s="1"/>
  <c r="D179" i="106" s="1"/>
  <c r="D180" i="106" s="1"/>
  <c r="D181" i="106" s="1"/>
  <c r="D182" i="106" s="1"/>
  <c r="D183" i="106" s="1"/>
  <c r="D184" i="106" s="1"/>
  <c r="D185" i="106" s="1"/>
  <c r="D186" i="106" s="1"/>
  <c r="D187" i="106" s="1"/>
  <c r="D188" i="106" s="1"/>
  <c r="D189" i="106" s="1"/>
  <c r="D190" i="106" s="1"/>
  <c r="D191" i="106" s="1"/>
  <c r="D192" i="106" s="1"/>
  <c r="D193" i="106" s="1"/>
  <c r="D194" i="106" s="1"/>
  <c r="D195" i="106" s="1"/>
  <c r="D196" i="106" s="1"/>
  <c r="D197" i="106" s="1"/>
  <c r="D198" i="106" s="1"/>
  <c r="D199" i="106" s="1"/>
  <c r="D200" i="106" s="1"/>
  <c r="D201" i="106" s="1"/>
  <c r="D202" i="106" s="1"/>
  <c r="D203" i="106" s="1"/>
  <c r="D204" i="106" s="1"/>
  <c r="D205" i="106" s="1"/>
  <c r="D206" i="106" s="1"/>
  <c r="D207" i="106" s="1"/>
  <c r="D208" i="106" s="1"/>
  <c r="D209" i="106" s="1"/>
  <c r="D210" i="106" s="1"/>
  <c r="D211" i="106" s="1"/>
  <c r="D212" i="106" s="1"/>
  <c r="D213" i="106" s="1"/>
  <c r="D214" i="106" s="1"/>
  <c r="D215" i="106" s="1"/>
  <c r="D216" i="106" s="1"/>
  <c r="D217" i="106" s="1"/>
  <c r="D218" i="106" s="1"/>
  <c r="D219" i="106" s="1"/>
  <c r="D220" i="106" s="1"/>
  <c r="D221" i="106" s="1"/>
  <c r="D222" i="106" s="1"/>
  <c r="D223" i="106" s="1"/>
  <c r="D224" i="106" s="1"/>
  <c r="D225" i="106" s="1"/>
  <c r="D226" i="106" s="1"/>
  <c r="D227" i="106" s="1"/>
  <c r="D228" i="106" s="1"/>
  <c r="D229" i="106" s="1"/>
  <c r="D230" i="106" s="1"/>
  <c r="D231" i="106" s="1"/>
  <c r="D232" i="106" s="1"/>
  <c r="D233" i="106" s="1"/>
  <c r="D234" i="106" s="1"/>
  <c r="D235" i="106" s="1"/>
  <c r="D236" i="106" s="1"/>
  <c r="D237" i="106" s="1"/>
  <c r="D238" i="106" s="1"/>
  <c r="D239" i="106" s="1"/>
  <c r="D240" i="106" s="1"/>
  <c r="D241" i="106" s="1"/>
  <c r="D242" i="106" s="1"/>
  <c r="D243" i="106" s="1"/>
  <c r="D244" i="106" s="1"/>
  <c r="D245" i="106" s="1"/>
  <c r="D246" i="106" s="1"/>
  <c r="D247" i="106" s="1"/>
  <c r="D248" i="106" s="1"/>
  <c r="D249" i="106" s="1"/>
  <c r="D250" i="106" s="1"/>
  <c r="D251" i="106" s="1"/>
  <c r="D252" i="106" s="1"/>
  <c r="D253" i="106" s="1"/>
  <c r="D254" i="106" s="1"/>
  <c r="D255" i="106" s="1"/>
  <c r="D256" i="106" s="1"/>
  <c r="D257" i="106" s="1"/>
  <c r="D258" i="106" s="1"/>
  <c r="D259" i="106" s="1"/>
  <c r="D260" i="106" s="1"/>
  <c r="D261" i="106" s="1"/>
  <c r="D262" i="106" s="1"/>
  <c r="D263" i="106" s="1"/>
  <c r="D264" i="106" s="1"/>
  <c r="D265" i="106" s="1"/>
  <c r="D266" i="106" s="1"/>
  <c r="F27" i="105"/>
  <c r="F28" i="105" s="1"/>
  <c r="F29" i="105" s="1"/>
  <c r="F30" i="105" s="1"/>
  <c r="F31" i="105" s="1"/>
  <c r="F32" i="105" s="1"/>
  <c r="F33" i="105" s="1"/>
  <c r="F34" i="105" s="1"/>
  <c r="F35" i="105" s="1"/>
  <c r="F36" i="105" s="1"/>
  <c r="F37" i="105" s="1"/>
  <c r="F38" i="105" s="1"/>
  <c r="F39" i="105" s="1"/>
  <c r="F40" i="105" s="1"/>
  <c r="F41" i="105" s="1"/>
  <c r="F42" i="105" s="1"/>
  <c r="F43" i="105" s="1"/>
  <c r="F44" i="105" s="1"/>
  <c r="F45" i="105" s="1"/>
  <c r="F46" i="105" s="1"/>
  <c r="F47" i="105" s="1"/>
  <c r="F48" i="105" s="1"/>
  <c r="F49" i="105" s="1"/>
  <c r="F50" i="105" s="1"/>
  <c r="F51" i="105" s="1"/>
  <c r="F52" i="105" s="1"/>
  <c r="F53" i="105" s="1"/>
  <c r="F54" i="105" s="1"/>
  <c r="F55" i="105" s="1"/>
  <c r="F56" i="105" s="1"/>
  <c r="F57" i="105" s="1"/>
  <c r="F58" i="105" s="1"/>
  <c r="F59" i="105" s="1"/>
  <c r="F60" i="105" s="1"/>
  <c r="F61" i="105" s="1"/>
  <c r="F62" i="105" s="1"/>
  <c r="F63" i="105" s="1"/>
  <c r="F64" i="105" s="1"/>
  <c r="F65" i="105" s="1"/>
  <c r="F66" i="105" s="1"/>
  <c r="F67" i="105" s="1"/>
  <c r="F68" i="105" s="1"/>
  <c r="F69" i="105" s="1"/>
  <c r="F70" i="105" s="1"/>
  <c r="F71" i="105" s="1"/>
  <c r="F72" i="105" s="1"/>
  <c r="F73" i="105" s="1"/>
  <c r="F74" i="105" s="1"/>
  <c r="F75" i="105" s="1"/>
  <c r="F76" i="105" s="1"/>
  <c r="F77" i="105" s="1"/>
  <c r="F78" i="105" s="1"/>
  <c r="F79" i="105" s="1"/>
  <c r="F80" i="105" s="1"/>
  <c r="F81" i="105" s="1"/>
  <c r="F82" i="105" s="1"/>
  <c r="F83" i="105" s="1"/>
  <c r="F84" i="105" s="1"/>
  <c r="F85" i="105" s="1"/>
  <c r="F86" i="105" s="1"/>
  <c r="F87" i="105" s="1"/>
  <c r="F88" i="105" s="1"/>
  <c r="F89" i="105" s="1"/>
  <c r="F90" i="105" s="1"/>
  <c r="F91" i="105" s="1"/>
  <c r="F92" i="105" s="1"/>
  <c r="F93" i="105" s="1"/>
  <c r="F94" i="105" s="1"/>
  <c r="F95" i="105" s="1"/>
  <c r="F96" i="105" s="1"/>
  <c r="F97" i="105" s="1"/>
  <c r="F98" i="105" s="1"/>
  <c r="F99" i="105" s="1"/>
  <c r="F100" i="105" s="1"/>
  <c r="F101" i="105" s="1"/>
  <c r="F102" i="105" s="1"/>
  <c r="F103" i="105" s="1"/>
  <c r="F104" i="105" s="1"/>
  <c r="F105" i="105" s="1"/>
  <c r="F106" i="105" s="1"/>
  <c r="F107" i="105" s="1"/>
  <c r="F108" i="105" s="1"/>
  <c r="F109" i="105" s="1"/>
  <c r="F110" i="105" s="1"/>
  <c r="F111" i="105" s="1"/>
  <c r="F112" i="105" s="1"/>
  <c r="F113" i="105" s="1"/>
  <c r="F114" i="105" s="1"/>
  <c r="F115" i="105" s="1"/>
  <c r="F116" i="105" s="1"/>
  <c r="F117" i="105" s="1"/>
  <c r="F118" i="105" s="1"/>
  <c r="F119" i="105" s="1"/>
  <c r="F120" i="105" s="1"/>
  <c r="F121" i="105" s="1"/>
  <c r="F122" i="105" s="1"/>
  <c r="F123" i="105" s="1"/>
  <c r="F124" i="105" s="1"/>
  <c r="F125" i="105" s="1"/>
  <c r="F126" i="105" s="1"/>
  <c r="F127" i="105" s="1"/>
  <c r="F128" i="105" s="1"/>
  <c r="F129" i="105" s="1"/>
  <c r="F130" i="105" s="1"/>
  <c r="F131" i="105" s="1"/>
  <c r="F132" i="105" s="1"/>
  <c r="F133" i="105" s="1"/>
  <c r="F134" i="105" s="1"/>
  <c r="F135" i="105" s="1"/>
  <c r="F136" i="105" s="1"/>
  <c r="F137" i="105" s="1"/>
  <c r="F138" i="105" s="1"/>
  <c r="F139" i="105" s="1"/>
  <c r="F140" i="105" s="1"/>
  <c r="F141" i="105" s="1"/>
  <c r="F142" i="105" s="1"/>
  <c r="F143" i="105" s="1"/>
  <c r="F144" i="105" s="1"/>
  <c r="F145" i="105" s="1"/>
  <c r="F146" i="105" s="1"/>
  <c r="F147" i="105" s="1"/>
  <c r="F148" i="105" s="1"/>
  <c r="F149" i="105" s="1"/>
  <c r="F150" i="105" s="1"/>
  <c r="F151" i="105" s="1"/>
  <c r="F152" i="105" s="1"/>
  <c r="F153" i="105" s="1"/>
  <c r="F154" i="105" s="1"/>
  <c r="F155" i="105" s="1"/>
  <c r="F156" i="105" s="1"/>
  <c r="F157" i="105" s="1"/>
  <c r="F158" i="105" s="1"/>
  <c r="F159" i="105" s="1"/>
  <c r="F160" i="105" s="1"/>
  <c r="F161" i="105" s="1"/>
  <c r="F162" i="105" s="1"/>
  <c r="F163" i="105" s="1"/>
  <c r="F164" i="105" s="1"/>
  <c r="F165" i="105" s="1"/>
  <c r="F166" i="105" s="1"/>
  <c r="F167" i="105" s="1"/>
  <c r="F168" i="105" s="1"/>
  <c r="F169" i="105" s="1"/>
  <c r="F170" i="105" s="1"/>
  <c r="F171" i="105" s="1"/>
  <c r="F172" i="105" s="1"/>
  <c r="F173" i="105" s="1"/>
  <c r="F174" i="105" s="1"/>
  <c r="F175" i="105" s="1"/>
  <c r="F176" i="105" s="1"/>
  <c r="F177" i="105" s="1"/>
  <c r="F178" i="105" s="1"/>
  <c r="F179" i="105" s="1"/>
  <c r="F180" i="105" s="1"/>
  <c r="F181" i="105" s="1"/>
  <c r="F182" i="105" s="1"/>
  <c r="F183" i="105" s="1"/>
  <c r="F184" i="105" s="1"/>
  <c r="F185" i="105" s="1"/>
  <c r="F186" i="105" s="1"/>
  <c r="F187" i="105" s="1"/>
  <c r="F188" i="105" s="1"/>
  <c r="F189" i="105" s="1"/>
  <c r="F190" i="105" s="1"/>
  <c r="F191" i="105" s="1"/>
  <c r="F192" i="105" s="1"/>
  <c r="F193" i="105" s="1"/>
  <c r="F194" i="105" s="1"/>
  <c r="F195" i="105" s="1"/>
  <c r="F196" i="105" s="1"/>
  <c r="F197" i="105" s="1"/>
  <c r="F198" i="105" s="1"/>
  <c r="F199" i="105" s="1"/>
  <c r="F200" i="105" s="1"/>
  <c r="F201" i="105" s="1"/>
  <c r="F202" i="105" s="1"/>
  <c r="F203" i="105" s="1"/>
  <c r="F204" i="105" s="1"/>
  <c r="F205" i="105" s="1"/>
  <c r="F206" i="105" s="1"/>
  <c r="F207" i="105" s="1"/>
  <c r="F208" i="105" s="1"/>
  <c r="F209" i="105" s="1"/>
  <c r="F210" i="105" s="1"/>
  <c r="F211" i="105" s="1"/>
  <c r="F212" i="105" s="1"/>
  <c r="F213" i="105" s="1"/>
  <c r="F214" i="105" s="1"/>
  <c r="F215" i="105" s="1"/>
  <c r="F216" i="105" s="1"/>
  <c r="F217" i="105" s="1"/>
  <c r="F218" i="105" s="1"/>
  <c r="F219" i="105" s="1"/>
  <c r="F220" i="105" s="1"/>
  <c r="F221" i="105" s="1"/>
  <c r="F222" i="105" s="1"/>
  <c r="F223" i="105" s="1"/>
  <c r="F224" i="105" s="1"/>
  <c r="F225" i="105" s="1"/>
  <c r="F226" i="105" s="1"/>
  <c r="F227" i="105" s="1"/>
  <c r="F228" i="105" s="1"/>
  <c r="F229" i="105" s="1"/>
  <c r="F230" i="105" s="1"/>
  <c r="F231" i="105" s="1"/>
  <c r="F232" i="105" s="1"/>
  <c r="F233" i="105" s="1"/>
  <c r="F234" i="105" s="1"/>
  <c r="F235" i="105" s="1"/>
  <c r="F236" i="105" s="1"/>
  <c r="F237" i="105" s="1"/>
  <c r="F238" i="105" s="1"/>
  <c r="F239" i="105" s="1"/>
  <c r="F240" i="105" s="1"/>
  <c r="F241" i="105" s="1"/>
  <c r="F242" i="105" s="1"/>
  <c r="F243" i="105" s="1"/>
  <c r="F244" i="105" s="1"/>
  <c r="F245" i="105" s="1"/>
  <c r="F246" i="105" s="1"/>
  <c r="F247" i="105" s="1"/>
  <c r="F248" i="105" s="1"/>
  <c r="F249" i="105" s="1"/>
  <c r="F250" i="105" s="1"/>
  <c r="F251" i="105" s="1"/>
  <c r="F252" i="105" s="1"/>
  <c r="F253" i="105" s="1"/>
  <c r="F254" i="105" s="1"/>
  <c r="F255" i="105" s="1"/>
  <c r="F256" i="105" s="1"/>
  <c r="F257" i="105" s="1"/>
  <c r="F258" i="105" s="1"/>
  <c r="F259" i="105" s="1"/>
  <c r="F260" i="105" s="1"/>
  <c r="F261" i="105" s="1"/>
  <c r="F262" i="105" s="1"/>
  <c r="F263" i="105" s="1"/>
  <c r="F264" i="105" s="1"/>
  <c r="F265" i="105" s="1"/>
  <c r="F266" i="105" s="1"/>
  <c r="D14" i="105"/>
  <c r="D15" i="105" s="1"/>
  <c r="D16" i="105" s="1"/>
  <c r="D17" i="105" s="1"/>
  <c r="D18" i="105" s="1"/>
  <c r="D19" i="105" s="1"/>
  <c r="D20" i="105" s="1"/>
  <c r="D21" i="105" s="1"/>
  <c r="D22" i="105" s="1"/>
  <c r="D23" i="105" s="1"/>
  <c r="D24" i="105" s="1"/>
  <c r="D25" i="105" s="1"/>
  <c r="D26" i="105" s="1"/>
  <c r="D27" i="105" s="1"/>
  <c r="D28" i="105" s="1"/>
  <c r="D29" i="105" s="1"/>
  <c r="D30" i="105" s="1"/>
  <c r="D31" i="105" s="1"/>
  <c r="D32" i="105" s="1"/>
  <c r="D33" i="105" s="1"/>
  <c r="D34" i="105" s="1"/>
  <c r="D35" i="105" s="1"/>
  <c r="D36" i="105" s="1"/>
  <c r="D37" i="105" s="1"/>
  <c r="D38" i="105" s="1"/>
  <c r="D39" i="105" s="1"/>
  <c r="D40" i="105" s="1"/>
  <c r="D41" i="105" s="1"/>
  <c r="D42" i="105" s="1"/>
  <c r="D43" i="105" s="1"/>
  <c r="D44" i="105" s="1"/>
  <c r="D45" i="105" s="1"/>
  <c r="D46" i="105" s="1"/>
  <c r="D47" i="105" s="1"/>
  <c r="D48" i="105" s="1"/>
  <c r="D49" i="105" s="1"/>
  <c r="D50" i="105" s="1"/>
  <c r="D51" i="105" s="1"/>
  <c r="D52" i="105" s="1"/>
  <c r="D53" i="105" s="1"/>
  <c r="D54" i="105" s="1"/>
  <c r="D55" i="105" s="1"/>
  <c r="D56" i="105" s="1"/>
  <c r="D57" i="105" s="1"/>
  <c r="D58" i="105" s="1"/>
  <c r="D59" i="105" s="1"/>
  <c r="D60" i="105" s="1"/>
  <c r="D61" i="105" s="1"/>
  <c r="D62" i="105" s="1"/>
  <c r="D63" i="105" s="1"/>
  <c r="D64" i="105" s="1"/>
  <c r="D65" i="105" s="1"/>
  <c r="D66" i="105" s="1"/>
  <c r="D67" i="105" s="1"/>
  <c r="D68" i="105" s="1"/>
  <c r="D69" i="105" s="1"/>
  <c r="D70" i="105" s="1"/>
  <c r="D71" i="105" s="1"/>
  <c r="D72" i="105" s="1"/>
  <c r="D73" i="105" s="1"/>
  <c r="D74" i="105" s="1"/>
  <c r="D75" i="105" s="1"/>
  <c r="D76" i="105" s="1"/>
  <c r="D77" i="105" s="1"/>
  <c r="D78" i="105" s="1"/>
  <c r="D79" i="105" s="1"/>
  <c r="D80" i="105" s="1"/>
  <c r="D81" i="105" s="1"/>
  <c r="D82" i="105" s="1"/>
  <c r="D83" i="105" s="1"/>
  <c r="D84" i="105" s="1"/>
  <c r="D85" i="105" s="1"/>
  <c r="D86" i="105" s="1"/>
  <c r="D87" i="105" s="1"/>
  <c r="D88" i="105" s="1"/>
  <c r="D89" i="105" s="1"/>
  <c r="D90" i="105" s="1"/>
  <c r="D91" i="105" s="1"/>
  <c r="D92" i="105" s="1"/>
  <c r="D93" i="105" s="1"/>
  <c r="D94" i="105" s="1"/>
  <c r="D95" i="105" s="1"/>
  <c r="D96" i="105" s="1"/>
  <c r="D97" i="105" s="1"/>
  <c r="D98" i="105" s="1"/>
  <c r="D99" i="105" s="1"/>
  <c r="D100" i="105" s="1"/>
  <c r="D101" i="105" s="1"/>
  <c r="D102" i="105" s="1"/>
  <c r="D103" i="105" s="1"/>
  <c r="D104" i="105" s="1"/>
  <c r="D105" i="105" s="1"/>
  <c r="D106" i="105" s="1"/>
  <c r="D107" i="105" s="1"/>
  <c r="D108" i="105" s="1"/>
  <c r="D109" i="105" s="1"/>
  <c r="D110" i="105" s="1"/>
  <c r="D111" i="105" s="1"/>
  <c r="D112" i="105" s="1"/>
  <c r="D113" i="105" s="1"/>
  <c r="D114" i="105" s="1"/>
  <c r="D115" i="105" s="1"/>
  <c r="D116" i="105" s="1"/>
  <c r="D117" i="105" s="1"/>
  <c r="D118" i="105" s="1"/>
  <c r="D119" i="105" s="1"/>
  <c r="D120" i="105" s="1"/>
  <c r="D121" i="105" s="1"/>
  <c r="D122" i="105" s="1"/>
  <c r="D123" i="105" s="1"/>
  <c r="D124" i="105" s="1"/>
  <c r="D125" i="105" s="1"/>
  <c r="D126" i="105" s="1"/>
  <c r="D127" i="105" s="1"/>
  <c r="D128" i="105" s="1"/>
  <c r="D129" i="105" s="1"/>
  <c r="D130" i="105" s="1"/>
  <c r="D131" i="105" s="1"/>
  <c r="D132" i="105" s="1"/>
  <c r="D133" i="105" s="1"/>
  <c r="D134" i="105" s="1"/>
  <c r="D135" i="105" s="1"/>
  <c r="D136" i="105" s="1"/>
  <c r="D137" i="105" s="1"/>
  <c r="D138" i="105" s="1"/>
  <c r="D139" i="105" s="1"/>
  <c r="D140" i="105" s="1"/>
  <c r="D141" i="105" s="1"/>
  <c r="D142" i="105" s="1"/>
  <c r="D143" i="105" s="1"/>
  <c r="D144" i="105" s="1"/>
  <c r="D145" i="105" s="1"/>
  <c r="D146" i="105" s="1"/>
  <c r="D147" i="105" s="1"/>
  <c r="D148" i="105" s="1"/>
  <c r="D149" i="105" s="1"/>
  <c r="D150" i="105" s="1"/>
  <c r="D151" i="105" s="1"/>
  <c r="D152" i="105" s="1"/>
  <c r="D153" i="105" s="1"/>
  <c r="D154" i="105" s="1"/>
  <c r="D155" i="105" s="1"/>
  <c r="D156" i="105" s="1"/>
  <c r="D157" i="105" s="1"/>
  <c r="D158" i="105" s="1"/>
  <c r="D159" i="105" s="1"/>
  <c r="D160" i="105" s="1"/>
  <c r="D161" i="105" s="1"/>
  <c r="D162" i="105" s="1"/>
  <c r="D163" i="105" s="1"/>
  <c r="D164" i="105" s="1"/>
  <c r="D165" i="105" s="1"/>
  <c r="D166" i="105" s="1"/>
  <c r="D167" i="105" s="1"/>
  <c r="D168" i="105" s="1"/>
  <c r="D169" i="105" s="1"/>
  <c r="D170" i="105" s="1"/>
  <c r="D171" i="105" s="1"/>
  <c r="D172" i="105" s="1"/>
  <c r="D173" i="105" s="1"/>
  <c r="D174" i="105" s="1"/>
  <c r="D175" i="105" s="1"/>
  <c r="D176" i="105" s="1"/>
  <c r="D177" i="105" s="1"/>
  <c r="D178" i="105" s="1"/>
  <c r="D179" i="105" s="1"/>
  <c r="D180" i="105" s="1"/>
  <c r="D181" i="105" s="1"/>
  <c r="D182" i="105" s="1"/>
  <c r="D183" i="105" s="1"/>
  <c r="D184" i="105" s="1"/>
  <c r="D185" i="105" s="1"/>
  <c r="D186" i="105" s="1"/>
  <c r="D187" i="105" s="1"/>
  <c r="D188" i="105" s="1"/>
  <c r="D189" i="105" s="1"/>
  <c r="D190" i="105" s="1"/>
  <c r="D191" i="105" s="1"/>
  <c r="D192" i="105" s="1"/>
  <c r="D193" i="105" s="1"/>
  <c r="D194" i="105" s="1"/>
  <c r="D195" i="105" s="1"/>
  <c r="D196" i="105" s="1"/>
  <c r="D197" i="105" s="1"/>
  <c r="D198" i="105" s="1"/>
  <c r="D199" i="105" s="1"/>
  <c r="D200" i="105" s="1"/>
  <c r="D201" i="105" s="1"/>
  <c r="D202" i="105" s="1"/>
  <c r="D203" i="105" s="1"/>
  <c r="D204" i="105" s="1"/>
  <c r="D205" i="105" s="1"/>
  <c r="D206" i="105" s="1"/>
  <c r="D207" i="105" s="1"/>
  <c r="D208" i="105" s="1"/>
  <c r="D209" i="105" s="1"/>
  <c r="D210" i="105" s="1"/>
  <c r="D211" i="105" s="1"/>
  <c r="D212" i="105" s="1"/>
  <c r="D213" i="105" s="1"/>
  <c r="D214" i="105" s="1"/>
  <c r="D215" i="105" s="1"/>
  <c r="D216" i="105" s="1"/>
  <c r="D217" i="105" s="1"/>
  <c r="D218" i="105" s="1"/>
  <c r="D219" i="105" s="1"/>
  <c r="D220" i="105" s="1"/>
  <c r="D221" i="105" s="1"/>
  <c r="D222" i="105" s="1"/>
  <c r="D223" i="105" s="1"/>
  <c r="D224" i="105" s="1"/>
  <c r="D225" i="105" s="1"/>
  <c r="D226" i="105" s="1"/>
  <c r="D227" i="105" s="1"/>
  <c r="D228" i="105" s="1"/>
  <c r="D229" i="105" s="1"/>
  <c r="D230" i="105" s="1"/>
  <c r="D231" i="105" s="1"/>
  <c r="D232" i="105" s="1"/>
  <c r="D233" i="105" s="1"/>
  <c r="D234" i="105" s="1"/>
  <c r="D235" i="105" s="1"/>
  <c r="D236" i="105" s="1"/>
  <c r="D237" i="105" s="1"/>
  <c r="D238" i="105" s="1"/>
  <c r="D239" i="105" s="1"/>
  <c r="D240" i="105" s="1"/>
  <c r="D241" i="105" s="1"/>
  <c r="D242" i="105" s="1"/>
  <c r="D243" i="105" s="1"/>
  <c r="D244" i="105" s="1"/>
  <c r="D245" i="105" s="1"/>
  <c r="D246" i="105" s="1"/>
  <c r="D247" i="105" s="1"/>
  <c r="D248" i="105" s="1"/>
  <c r="D249" i="105" s="1"/>
  <c r="D250" i="105" s="1"/>
  <c r="D251" i="105" s="1"/>
  <c r="D252" i="105" s="1"/>
  <c r="D253" i="105" s="1"/>
  <c r="D254" i="105" s="1"/>
  <c r="D255" i="105" s="1"/>
  <c r="D256" i="105" s="1"/>
  <c r="D257" i="105" s="1"/>
  <c r="D258" i="105" s="1"/>
  <c r="D259" i="105" s="1"/>
  <c r="D260" i="105" s="1"/>
  <c r="D261" i="105" s="1"/>
  <c r="D262" i="105" s="1"/>
  <c r="D263" i="105" s="1"/>
  <c r="D264" i="105" s="1"/>
  <c r="D265" i="105" s="1"/>
  <c r="D266" i="105" s="1"/>
  <c r="D14" i="104"/>
  <c r="D15" i="104" s="1"/>
  <c r="D16" i="104" s="1"/>
  <c r="D17" i="104" s="1"/>
  <c r="D18" i="104" s="1"/>
  <c r="D19" i="104" s="1"/>
  <c r="D20" i="104" s="1"/>
  <c r="D21" i="104" s="1"/>
  <c r="D22" i="104" s="1"/>
  <c r="D23" i="104" s="1"/>
  <c r="D24" i="104" s="1"/>
  <c r="D25" i="104" s="1"/>
  <c r="D26" i="104" s="1"/>
  <c r="D27" i="104" s="1"/>
  <c r="D28" i="104" s="1"/>
  <c r="D29" i="104" s="1"/>
  <c r="D30" i="104" s="1"/>
  <c r="D31" i="104" s="1"/>
  <c r="D32" i="104" s="1"/>
  <c r="D33" i="104" s="1"/>
  <c r="D34" i="104" s="1"/>
  <c r="D35" i="104" s="1"/>
  <c r="D36" i="104" s="1"/>
  <c r="D37" i="104" s="1"/>
  <c r="D38" i="104" s="1"/>
  <c r="D39" i="104" s="1"/>
  <c r="D40" i="104" s="1"/>
  <c r="D41" i="104" s="1"/>
  <c r="D42" i="104" s="1"/>
  <c r="D43" i="104" s="1"/>
  <c r="D44" i="104" s="1"/>
  <c r="D45" i="104" s="1"/>
  <c r="D46" i="104" s="1"/>
  <c r="D47" i="104" s="1"/>
  <c r="D48" i="104" s="1"/>
  <c r="D49" i="104" s="1"/>
  <c r="D50" i="104" s="1"/>
  <c r="D51" i="104" s="1"/>
  <c r="D52" i="104" s="1"/>
  <c r="D53" i="104" s="1"/>
  <c r="D54" i="104" s="1"/>
  <c r="D55" i="104" s="1"/>
  <c r="D56" i="104" s="1"/>
  <c r="D57" i="104" s="1"/>
  <c r="D58" i="104" s="1"/>
  <c r="D59" i="104" s="1"/>
  <c r="D60" i="104" s="1"/>
  <c r="D61" i="104" s="1"/>
  <c r="D62" i="104" s="1"/>
  <c r="D63" i="104" s="1"/>
  <c r="D64" i="104" s="1"/>
  <c r="D65" i="104" s="1"/>
  <c r="D66" i="104" s="1"/>
  <c r="D67" i="104" s="1"/>
  <c r="D68" i="104" s="1"/>
  <c r="D69" i="104" s="1"/>
  <c r="D70" i="104" s="1"/>
  <c r="D71" i="104" s="1"/>
  <c r="D72" i="104" s="1"/>
  <c r="D73" i="104" s="1"/>
  <c r="D74" i="104" s="1"/>
  <c r="D75" i="104" s="1"/>
  <c r="D76" i="104" s="1"/>
  <c r="D77" i="104" s="1"/>
  <c r="D78" i="104" s="1"/>
  <c r="D79" i="104" s="1"/>
  <c r="D80" i="104" s="1"/>
  <c r="D81" i="104" s="1"/>
  <c r="D82" i="104" s="1"/>
  <c r="D83" i="104" s="1"/>
  <c r="D84" i="104" s="1"/>
  <c r="D85" i="104" s="1"/>
  <c r="D86" i="104" s="1"/>
  <c r="D87" i="104" s="1"/>
  <c r="D88" i="104" s="1"/>
  <c r="D89" i="104" s="1"/>
  <c r="D90" i="104" s="1"/>
  <c r="D91" i="104" s="1"/>
  <c r="D92" i="104" s="1"/>
  <c r="D93" i="104" s="1"/>
  <c r="D94" i="104" s="1"/>
  <c r="D95" i="104" s="1"/>
  <c r="D96" i="104" s="1"/>
  <c r="D97" i="104" s="1"/>
  <c r="D98" i="104" s="1"/>
  <c r="D99" i="104" s="1"/>
  <c r="D100" i="104" s="1"/>
  <c r="D101" i="104" s="1"/>
  <c r="D102" i="104" s="1"/>
  <c r="D103" i="104" s="1"/>
  <c r="D104" i="104" s="1"/>
  <c r="D105" i="104" s="1"/>
  <c r="D106" i="104" s="1"/>
  <c r="D107" i="104" s="1"/>
  <c r="D108" i="104" s="1"/>
  <c r="D109" i="104" s="1"/>
  <c r="D110" i="104" s="1"/>
  <c r="D111" i="104" s="1"/>
  <c r="D112" i="104" s="1"/>
  <c r="D113" i="104" s="1"/>
  <c r="D114" i="104" s="1"/>
  <c r="D115" i="104" s="1"/>
  <c r="D116" i="104" s="1"/>
  <c r="D117" i="104" s="1"/>
  <c r="D118" i="104" s="1"/>
  <c r="D119" i="104" s="1"/>
  <c r="D120" i="104" s="1"/>
  <c r="D121" i="104" s="1"/>
  <c r="D122" i="104" s="1"/>
  <c r="D123" i="104" s="1"/>
  <c r="D124" i="104" s="1"/>
  <c r="D125" i="104" s="1"/>
  <c r="D126" i="104" s="1"/>
  <c r="D127" i="104" s="1"/>
  <c r="D128" i="104" s="1"/>
  <c r="D129" i="104" s="1"/>
  <c r="D130" i="104" s="1"/>
  <c r="D131" i="104" s="1"/>
  <c r="D132" i="104" s="1"/>
  <c r="D133" i="104" s="1"/>
  <c r="D134" i="104" s="1"/>
  <c r="D135" i="104" s="1"/>
  <c r="D136" i="104" s="1"/>
  <c r="D137" i="104" s="1"/>
  <c r="D138" i="104" s="1"/>
  <c r="D139" i="104" s="1"/>
  <c r="D140" i="104" s="1"/>
  <c r="D141" i="104" s="1"/>
  <c r="D142" i="104" s="1"/>
  <c r="D143" i="104" s="1"/>
  <c r="D144" i="104" s="1"/>
  <c r="D145" i="104" s="1"/>
  <c r="D146" i="104" s="1"/>
  <c r="D147" i="104" s="1"/>
  <c r="D148" i="104" s="1"/>
  <c r="D149" i="104" s="1"/>
  <c r="D150" i="104" s="1"/>
  <c r="D151" i="104" s="1"/>
  <c r="D152" i="104" s="1"/>
  <c r="D153" i="104" s="1"/>
  <c r="D154" i="104" s="1"/>
  <c r="D155" i="104" s="1"/>
  <c r="D156" i="104" s="1"/>
  <c r="D157" i="104" s="1"/>
  <c r="D158" i="104" s="1"/>
  <c r="D159" i="104" s="1"/>
  <c r="D160" i="104" s="1"/>
  <c r="D161" i="104" s="1"/>
  <c r="D162" i="104" s="1"/>
  <c r="D163" i="104" s="1"/>
  <c r="D164" i="104" s="1"/>
  <c r="D165" i="104" s="1"/>
  <c r="D166" i="104" s="1"/>
  <c r="D167" i="104" s="1"/>
  <c r="D168" i="104" s="1"/>
  <c r="D169" i="104" s="1"/>
  <c r="D170" i="104" s="1"/>
  <c r="D171" i="104" s="1"/>
  <c r="D172" i="104" s="1"/>
  <c r="D173" i="104" s="1"/>
  <c r="D174" i="104" s="1"/>
  <c r="D175" i="104" s="1"/>
  <c r="D176" i="104" s="1"/>
  <c r="D177" i="104" s="1"/>
  <c r="D178" i="104" s="1"/>
  <c r="D179" i="104" s="1"/>
  <c r="D180" i="104" s="1"/>
  <c r="D181" i="104" s="1"/>
  <c r="D182" i="104" s="1"/>
  <c r="D183" i="104" s="1"/>
  <c r="D184" i="104" s="1"/>
  <c r="D185" i="104" s="1"/>
  <c r="D186" i="104" s="1"/>
  <c r="D187" i="104" s="1"/>
  <c r="D188" i="104" s="1"/>
  <c r="D189" i="104" s="1"/>
  <c r="D190" i="104" s="1"/>
  <c r="D191" i="104" s="1"/>
  <c r="D192" i="104" s="1"/>
  <c r="D193" i="104" s="1"/>
  <c r="D194" i="104" s="1"/>
  <c r="D195" i="104" s="1"/>
  <c r="D196" i="104" s="1"/>
  <c r="D197" i="104" s="1"/>
  <c r="D198" i="104" s="1"/>
  <c r="D199" i="104" s="1"/>
  <c r="D200" i="104" s="1"/>
  <c r="D201" i="104" s="1"/>
  <c r="D202" i="104" s="1"/>
  <c r="D203" i="104" s="1"/>
  <c r="D204" i="104" s="1"/>
  <c r="D205" i="104" s="1"/>
  <c r="D206" i="104" s="1"/>
  <c r="D207" i="104" s="1"/>
  <c r="D208" i="104" s="1"/>
  <c r="D209" i="104" s="1"/>
  <c r="D210" i="104" s="1"/>
  <c r="D211" i="104" s="1"/>
  <c r="D212" i="104" s="1"/>
  <c r="D213" i="104" s="1"/>
  <c r="D214" i="104" s="1"/>
  <c r="D215" i="104" s="1"/>
  <c r="D216" i="104" s="1"/>
  <c r="D217" i="104" s="1"/>
  <c r="D218" i="104" s="1"/>
  <c r="D219" i="104" s="1"/>
  <c r="D220" i="104" s="1"/>
  <c r="D14" i="103"/>
  <c r="D15" i="103" s="1"/>
  <c r="D16" i="103" s="1"/>
  <c r="D17" i="103" s="1"/>
  <c r="D18" i="103" s="1"/>
  <c r="D19" i="103" s="1"/>
  <c r="D20" i="103" s="1"/>
  <c r="D21" i="103" s="1"/>
  <c r="D22" i="103" s="1"/>
  <c r="D23" i="103" s="1"/>
  <c r="D24" i="103" s="1"/>
  <c r="D25" i="103" s="1"/>
  <c r="D26" i="103" s="1"/>
  <c r="D27" i="103" s="1"/>
  <c r="D28" i="103" s="1"/>
  <c r="D29" i="103" s="1"/>
  <c r="D30" i="103" s="1"/>
  <c r="D31" i="103" s="1"/>
  <c r="D32" i="103" s="1"/>
  <c r="D33" i="103" s="1"/>
  <c r="D34" i="103" s="1"/>
  <c r="D35" i="103" s="1"/>
  <c r="D36" i="103" s="1"/>
  <c r="D37" i="103" s="1"/>
  <c r="D38" i="103" s="1"/>
  <c r="D39" i="103" s="1"/>
  <c r="D40" i="103" s="1"/>
  <c r="D41" i="103" s="1"/>
  <c r="D42" i="103" s="1"/>
  <c r="D43" i="103" s="1"/>
  <c r="D44" i="103" s="1"/>
  <c r="D45" i="103" s="1"/>
  <c r="D46" i="103" s="1"/>
  <c r="D47" i="103" s="1"/>
  <c r="D48" i="103" s="1"/>
  <c r="D49" i="103" s="1"/>
  <c r="D50" i="103" s="1"/>
  <c r="D51" i="103" s="1"/>
  <c r="D52" i="103" s="1"/>
  <c r="D53" i="103" s="1"/>
  <c r="D54" i="103" s="1"/>
  <c r="D55" i="103" s="1"/>
  <c r="D56" i="103" s="1"/>
  <c r="D57" i="103" s="1"/>
  <c r="D58" i="103" s="1"/>
  <c r="D59" i="103" s="1"/>
  <c r="D60" i="103" s="1"/>
  <c r="D61" i="103" s="1"/>
  <c r="D62" i="103" s="1"/>
  <c r="D63" i="103" s="1"/>
  <c r="D64" i="103" s="1"/>
  <c r="D65" i="103" s="1"/>
  <c r="D66" i="103" s="1"/>
  <c r="D67" i="103" s="1"/>
  <c r="D68" i="103" s="1"/>
  <c r="D69" i="103" s="1"/>
  <c r="D70" i="103" s="1"/>
  <c r="D71" i="103" s="1"/>
  <c r="D72" i="103" s="1"/>
  <c r="D73" i="103" s="1"/>
  <c r="D74" i="103" s="1"/>
  <c r="D75" i="103" s="1"/>
  <c r="D76" i="103" s="1"/>
  <c r="D77" i="103" s="1"/>
  <c r="D78" i="103" s="1"/>
  <c r="D79" i="103" s="1"/>
  <c r="D80" i="103" s="1"/>
  <c r="D81" i="103" s="1"/>
  <c r="D82" i="103" s="1"/>
  <c r="D83" i="103" s="1"/>
  <c r="D84" i="103" s="1"/>
  <c r="D85" i="103" s="1"/>
  <c r="D86" i="103" s="1"/>
  <c r="D87" i="103" s="1"/>
  <c r="D88" i="103" s="1"/>
  <c r="D89" i="103" s="1"/>
  <c r="D90" i="103" s="1"/>
  <c r="D91" i="103" s="1"/>
  <c r="D92" i="103" s="1"/>
  <c r="D93" i="103" s="1"/>
  <c r="D94" i="103" s="1"/>
  <c r="D95" i="103" s="1"/>
  <c r="D96" i="103" s="1"/>
  <c r="D97" i="103" s="1"/>
  <c r="D98" i="103" s="1"/>
  <c r="D99" i="103" s="1"/>
  <c r="D100" i="103" s="1"/>
  <c r="D101" i="103" s="1"/>
  <c r="D102" i="103" s="1"/>
  <c r="D103" i="103" s="1"/>
  <c r="D104" i="103" s="1"/>
  <c r="D105" i="103" s="1"/>
  <c r="D106" i="103" s="1"/>
  <c r="D107" i="103" s="1"/>
  <c r="D108" i="103" s="1"/>
  <c r="D109" i="103" s="1"/>
  <c r="D110" i="103" s="1"/>
  <c r="D111" i="103" s="1"/>
  <c r="D112" i="103" s="1"/>
  <c r="D113" i="103" s="1"/>
  <c r="D114" i="103" s="1"/>
  <c r="D115" i="103" s="1"/>
  <c r="D116" i="103" s="1"/>
  <c r="D117" i="103" s="1"/>
  <c r="D118" i="103" s="1"/>
  <c r="D119" i="103" s="1"/>
  <c r="D120" i="103" s="1"/>
  <c r="D121" i="103" s="1"/>
  <c r="D122" i="103" s="1"/>
  <c r="D123" i="103" s="1"/>
  <c r="D124" i="103" s="1"/>
  <c r="D125" i="103" s="1"/>
  <c r="D126" i="103" s="1"/>
  <c r="D127" i="103" s="1"/>
  <c r="D128" i="103" s="1"/>
  <c r="D129" i="103" s="1"/>
  <c r="D130" i="103" s="1"/>
  <c r="D131" i="103" s="1"/>
  <c r="D132" i="103" s="1"/>
  <c r="D133" i="103" s="1"/>
  <c r="D134" i="103" s="1"/>
  <c r="D135" i="103" s="1"/>
  <c r="D136" i="103" s="1"/>
  <c r="D137" i="103" s="1"/>
  <c r="D138" i="103" s="1"/>
  <c r="D139" i="103" s="1"/>
  <c r="D140" i="103" s="1"/>
  <c r="D141" i="103" s="1"/>
  <c r="D142" i="103" s="1"/>
  <c r="D143" i="103" s="1"/>
  <c r="D144" i="103" s="1"/>
  <c r="D145" i="103" s="1"/>
  <c r="D146" i="103" s="1"/>
  <c r="D147" i="103" s="1"/>
  <c r="D148" i="103" s="1"/>
  <c r="D149" i="103" s="1"/>
  <c r="D150" i="103" s="1"/>
  <c r="D151" i="103" s="1"/>
  <c r="D152" i="103" s="1"/>
  <c r="D153" i="103" s="1"/>
  <c r="D154" i="103" s="1"/>
  <c r="D155" i="103" s="1"/>
  <c r="D156" i="103" s="1"/>
  <c r="D157" i="103" s="1"/>
  <c r="D158" i="103" s="1"/>
  <c r="D159" i="103" s="1"/>
  <c r="D160" i="103" s="1"/>
  <c r="D161" i="103" s="1"/>
  <c r="D162" i="103" s="1"/>
  <c r="D163" i="103" s="1"/>
  <c r="D164" i="103" s="1"/>
  <c r="D165" i="103" s="1"/>
  <c r="D166" i="103" s="1"/>
  <c r="D167" i="103" s="1"/>
  <c r="D168" i="103" s="1"/>
  <c r="D169" i="103" s="1"/>
  <c r="D170" i="103" s="1"/>
  <c r="D171" i="103" s="1"/>
  <c r="D172" i="103" s="1"/>
  <c r="D173" i="103" s="1"/>
  <c r="D174" i="103" s="1"/>
  <c r="D175" i="103" s="1"/>
  <c r="D176" i="103" s="1"/>
  <c r="D177" i="103" s="1"/>
  <c r="D178" i="103" s="1"/>
  <c r="D179" i="103" s="1"/>
  <c r="D180" i="103" s="1"/>
  <c r="D181" i="103" s="1"/>
  <c r="D182" i="103" s="1"/>
  <c r="D183" i="103" s="1"/>
  <c r="D184" i="103" s="1"/>
  <c r="D185" i="103" s="1"/>
  <c r="D186" i="103" s="1"/>
  <c r="D187" i="103" s="1"/>
  <c r="D188" i="103" s="1"/>
  <c r="D189" i="103" s="1"/>
  <c r="D190" i="103" s="1"/>
  <c r="D191" i="103" s="1"/>
  <c r="D192" i="103" s="1"/>
  <c r="D193" i="103" s="1"/>
  <c r="D194" i="103" s="1"/>
  <c r="D195" i="103" s="1"/>
  <c r="D196" i="103" s="1"/>
  <c r="D197" i="103" s="1"/>
  <c r="D198" i="103" s="1"/>
  <c r="D199" i="103" s="1"/>
  <c r="D200" i="103" s="1"/>
  <c r="D201" i="103" s="1"/>
  <c r="D202" i="103" s="1"/>
  <c r="D203" i="103" s="1"/>
  <c r="D204" i="103" s="1"/>
  <c r="D205" i="103" s="1"/>
  <c r="D206" i="103" s="1"/>
  <c r="D207" i="103" s="1"/>
  <c r="D208" i="103" s="1"/>
  <c r="D209" i="103" s="1"/>
  <c r="D210" i="103" s="1"/>
  <c r="D211" i="103" s="1"/>
  <c r="D212" i="103" s="1"/>
  <c r="D213" i="103" s="1"/>
  <c r="D214" i="103" s="1"/>
  <c r="D215" i="103" s="1"/>
  <c r="D216" i="103" s="1"/>
  <c r="D217" i="103" s="1"/>
  <c r="D218" i="103" s="1"/>
  <c r="D219" i="103" s="1"/>
  <c r="D220" i="103" s="1"/>
  <c r="D221" i="103" s="1"/>
  <c r="D222" i="103" s="1"/>
  <c r="D223" i="103" s="1"/>
  <c r="D224" i="103" s="1"/>
  <c r="D225" i="103" s="1"/>
  <c r="D226" i="103" s="1"/>
  <c r="D227" i="103" s="1"/>
  <c r="D228" i="103" s="1"/>
  <c r="D229" i="103" s="1"/>
  <c r="D230" i="103" s="1"/>
  <c r="D231" i="103" s="1"/>
  <c r="D232" i="103" s="1"/>
  <c r="D233" i="103" s="1"/>
  <c r="D234" i="103" s="1"/>
  <c r="D235" i="103" s="1"/>
  <c r="D236" i="103" s="1"/>
  <c r="D237" i="103" s="1"/>
  <c r="D238" i="103" s="1"/>
  <c r="D239" i="103" s="1"/>
  <c r="D240" i="103" s="1"/>
  <c r="D241" i="103" s="1"/>
  <c r="D242" i="103" s="1"/>
  <c r="D243" i="103" s="1"/>
  <c r="D244" i="103" s="1"/>
  <c r="D245" i="103" s="1"/>
  <c r="D246" i="103" s="1"/>
  <c r="D247" i="103" s="1"/>
  <c r="D248" i="103" s="1"/>
  <c r="D249" i="103" s="1"/>
  <c r="D250" i="103" s="1"/>
  <c r="D251" i="103" s="1"/>
  <c r="D252" i="103" s="1"/>
  <c r="D253" i="103" s="1"/>
  <c r="D254" i="103" s="1"/>
  <c r="D255" i="103" s="1"/>
  <c r="D256" i="103" s="1"/>
  <c r="D257" i="103" s="1"/>
  <c r="D258" i="103" s="1"/>
  <c r="D259" i="103" s="1"/>
  <c r="D260" i="103" s="1"/>
  <c r="D261" i="103" s="1"/>
  <c r="D262" i="103" s="1"/>
  <c r="D263" i="103" s="1"/>
  <c r="D264" i="103" s="1"/>
  <c r="D265" i="103" s="1"/>
  <c r="D266" i="103" s="1"/>
  <c r="D45" i="102"/>
  <c r="D44" i="102"/>
  <c r="D43" i="102"/>
  <c r="D42" i="102"/>
  <c r="D41" i="102"/>
  <c r="D40" i="102"/>
  <c r="D39" i="102"/>
  <c r="D38" i="102"/>
  <c r="D37" i="102"/>
  <c r="D36" i="102"/>
  <c r="D35" i="102"/>
  <c r="D34" i="102"/>
  <c r="D33" i="102"/>
  <c r="D32" i="102"/>
  <c r="D31" i="102"/>
  <c r="L22" i="100"/>
  <c r="K22" i="100"/>
  <c r="J22" i="100"/>
  <c r="I22" i="100"/>
  <c r="H22" i="100"/>
  <c r="G22" i="100"/>
  <c r="F22" i="100"/>
  <c r="E22" i="100"/>
  <c r="L21" i="100"/>
  <c r="K21" i="100"/>
  <c r="J21" i="100"/>
  <c r="I21" i="100"/>
  <c r="H21" i="100"/>
  <c r="G21" i="100"/>
  <c r="F21" i="100"/>
  <c r="E21" i="100"/>
  <c r="L20" i="100"/>
  <c r="K20" i="100"/>
  <c r="J20" i="100"/>
  <c r="I20" i="100"/>
  <c r="H20" i="100"/>
  <c r="G20" i="100"/>
  <c r="F20" i="100"/>
  <c r="E20" i="100"/>
  <c r="L19" i="100"/>
  <c r="K19" i="100"/>
  <c r="J19" i="100"/>
  <c r="I19" i="100"/>
  <c r="H19" i="100"/>
  <c r="G19" i="100"/>
  <c r="F19" i="100"/>
  <c r="E19" i="100"/>
  <c r="L18" i="100"/>
  <c r="K18" i="100"/>
  <c r="J18" i="100"/>
  <c r="I18" i="100"/>
  <c r="H18" i="100"/>
  <c r="G18" i="100"/>
  <c r="F18" i="100"/>
  <c r="E18" i="100"/>
  <c r="L17" i="100"/>
  <c r="K17" i="100"/>
  <c r="J17" i="100"/>
  <c r="I17" i="100"/>
  <c r="H17" i="100"/>
  <c r="G17" i="100"/>
  <c r="F17" i="100"/>
  <c r="E17" i="100"/>
  <c r="L16" i="100"/>
  <c r="K16" i="100"/>
  <c r="J16" i="100"/>
  <c r="I16" i="100"/>
  <c r="H16" i="100"/>
  <c r="G16" i="100"/>
  <c r="F16" i="100"/>
  <c r="E16" i="100"/>
  <c r="B16" i="100"/>
  <c r="B17" i="100" s="1"/>
  <c r="B18" i="100" s="1"/>
  <c r="B19" i="100" s="1"/>
  <c r="B20" i="100" s="1"/>
  <c r="B21" i="100" s="1"/>
  <c r="B22" i="100" s="1"/>
  <c r="L15" i="100"/>
  <c r="K15" i="100"/>
  <c r="J15" i="100"/>
  <c r="I15" i="100"/>
  <c r="H15" i="100"/>
  <c r="G15" i="100"/>
  <c r="F15" i="100"/>
  <c r="E15" i="100"/>
  <c r="L14" i="100"/>
  <c r="K14" i="100"/>
  <c r="J14" i="100"/>
  <c r="I14" i="100"/>
  <c r="H14" i="100"/>
  <c r="G14" i="100"/>
  <c r="F14" i="100"/>
  <c r="E14" i="100"/>
  <c r="L13" i="100"/>
  <c r="K13" i="100"/>
  <c r="J13" i="100"/>
  <c r="I13" i="100"/>
  <c r="H13" i="100"/>
  <c r="G13" i="100"/>
  <c r="F13" i="100"/>
  <c r="E13" i="100"/>
  <c r="F12" i="100"/>
  <c r="G12" i="100" s="1"/>
  <c r="H12" i="100" s="1"/>
  <c r="I12" i="100" s="1"/>
  <c r="J12" i="100" s="1"/>
  <c r="K12" i="100" s="1"/>
  <c r="L12" i="100" s="1"/>
  <c r="J10" i="100"/>
  <c r="L10" i="100" s="1"/>
  <c r="E8" i="100" s="1"/>
  <c r="H20" i="98"/>
  <c r="H19" i="98"/>
  <c r="H18" i="98"/>
  <c r="I20" i="98"/>
  <c r="G20" i="98"/>
  <c r="E20" i="98"/>
  <c r="D20" i="98"/>
  <c r="C20" i="98"/>
  <c r="I19" i="98"/>
  <c r="G19" i="98"/>
  <c r="E19" i="98"/>
  <c r="D19" i="98"/>
  <c r="C19" i="98"/>
  <c r="I18" i="98"/>
  <c r="G18" i="98"/>
  <c r="E18" i="98"/>
  <c r="D18" i="98"/>
  <c r="C18" i="98"/>
  <c r="I17" i="98"/>
  <c r="G17" i="98"/>
  <c r="H17" i="98" s="1"/>
  <c r="E17" i="98"/>
  <c r="D17" i="98"/>
  <c r="C17" i="98"/>
  <c r="I16" i="98"/>
  <c r="G16" i="98"/>
  <c r="H16" i="98" s="1"/>
  <c r="E16" i="98"/>
  <c r="D16" i="98"/>
  <c r="C16" i="98"/>
  <c r="I15" i="98"/>
  <c r="G15" i="98"/>
  <c r="H15" i="98" s="1"/>
  <c r="E15" i="98"/>
  <c r="D15" i="98"/>
  <c r="C15" i="98"/>
  <c r="I14" i="98"/>
  <c r="G14" i="98"/>
  <c r="H14" i="98" s="1"/>
  <c r="E14" i="98"/>
  <c r="D14" i="98"/>
  <c r="C14" i="98"/>
  <c r="I13" i="98"/>
  <c r="G13" i="98"/>
  <c r="H13" i="98" s="1"/>
  <c r="E13" i="98"/>
  <c r="D13" i="98"/>
  <c r="C13" i="98"/>
  <c r="C10" i="98"/>
  <c r="C9" i="98"/>
  <c r="E13" i="96"/>
  <c r="E11" i="96"/>
  <c r="K7" i="96"/>
  <c r="E9" i="96" s="1"/>
  <c r="I55" i="92"/>
  <c r="I54" i="92"/>
  <c r="I53" i="92"/>
  <c r="I52" i="92"/>
  <c r="I51" i="92"/>
  <c r="I50" i="92"/>
  <c r="I49" i="92"/>
  <c r="I48" i="92"/>
  <c r="I47" i="92"/>
  <c r="I46" i="92"/>
  <c r="I45" i="92"/>
  <c r="I44" i="92"/>
  <c r="I43" i="92"/>
  <c r="I42" i="92"/>
  <c r="I41" i="92"/>
  <c r="I40" i="92"/>
  <c r="I39" i="92"/>
  <c r="I38" i="92"/>
  <c r="I37" i="92"/>
  <c r="I36" i="92"/>
  <c r="I35" i="92"/>
  <c r="I34" i="92"/>
  <c r="I33" i="92"/>
  <c r="I32" i="92"/>
  <c r="I31" i="92"/>
  <c r="I30" i="92"/>
  <c r="I29" i="92"/>
  <c r="I28" i="92"/>
  <c r="I27" i="92"/>
  <c r="I26" i="92"/>
  <c r="I25" i="92"/>
  <c r="I24" i="92"/>
  <c r="I23" i="92"/>
  <c r="I22" i="92"/>
  <c r="I21" i="92"/>
  <c r="I20" i="92"/>
  <c r="I19" i="92"/>
  <c r="I18" i="92"/>
  <c r="I17" i="92"/>
  <c r="I16" i="92"/>
  <c r="I15" i="92"/>
  <c r="I14" i="92"/>
  <c r="I13" i="92"/>
  <c r="I12" i="92"/>
  <c r="I11" i="92"/>
  <c r="I10" i="92"/>
  <c r="I9" i="92"/>
  <c r="C17" i="52"/>
  <c r="C16" i="52"/>
  <c r="D18" i="90"/>
  <c r="D17" i="90"/>
  <c r="D16" i="90"/>
  <c r="D15" i="90"/>
  <c r="D13" i="72"/>
  <c r="D12" i="72"/>
  <c r="D11" i="72"/>
  <c r="D10" i="72"/>
  <c r="D9" i="72"/>
  <c r="D10" i="87"/>
  <c r="D11" i="87"/>
  <c r="D12" i="87"/>
  <c r="D13" i="87"/>
  <c r="E11" i="67"/>
  <c r="F11" i="67" s="1"/>
  <c r="E12" i="67"/>
  <c r="F12" i="67" s="1"/>
  <c r="E13" i="67"/>
  <c r="F13" i="67" s="1"/>
  <c r="E14" i="67"/>
  <c r="F14" i="67" s="1"/>
  <c r="E10" i="67"/>
  <c r="F10" i="67" s="1"/>
  <c r="D11" i="67"/>
  <c r="D12" i="67"/>
  <c r="D13" i="67"/>
  <c r="D14" i="67"/>
  <c r="D10" i="67"/>
  <c r="C19" i="65"/>
  <c r="C20" i="65" s="1"/>
  <c r="C17" i="65"/>
  <c r="C18" i="65" s="1"/>
  <c r="H22" i="98" l="1"/>
  <c r="F15" i="67"/>
  <c r="N32" i="108"/>
  <c r="E31" i="108" s="1"/>
  <c r="D221" i="104"/>
  <c r="D222" i="104" s="1"/>
  <c r="D223" i="104" s="1"/>
  <c r="D224" i="104" s="1"/>
  <c r="D225" i="104" s="1"/>
  <c r="D226" i="104" s="1"/>
  <c r="D227" i="104" s="1"/>
  <c r="D228" i="104" s="1"/>
  <c r="D229" i="104" s="1"/>
  <c r="D230" i="104" s="1"/>
  <c r="D231" i="104" s="1"/>
  <c r="D232" i="104" s="1"/>
  <c r="D233" i="104" s="1"/>
  <c r="D234" i="104" s="1"/>
  <c r="D235" i="104" s="1"/>
  <c r="D236" i="104" s="1"/>
  <c r="D237" i="104" s="1"/>
  <c r="D238" i="104" s="1"/>
  <c r="D239" i="104" s="1"/>
  <c r="D240" i="104" s="1"/>
  <c r="D241" i="104" s="1"/>
  <c r="D242" i="104" s="1"/>
  <c r="D243" i="104" s="1"/>
  <c r="D244" i="104" s="1"/>
  <c r="D245" i="104" s="1"/>
  <c r="D246" i="104" s="1"/>
  <c r="D247" i="104" s="1"/>
  <c r="D248" i="104" s="1"/>
  <c r="D249" i="104" s="1"/>
  <c r="D250" i="104" s="1"/>
  <c r="D251" i="104" s="1"/>
  <c r="D252" i="104" s="1"/>
  <c r="D253" i="104" s="1"/>
  <c r="D254" i="104" s="1"/>
  <c r="D255" i="104" s="1"/>
  <c r="D256" i="104" s="1"/>
  <c r="D257" i="104" s="1"/>
  <c r="D258" i="104" s="1"/>
  <c r="F9" i="104"/>
  <c r="F209" i="106"/>
  <c r="F210" i="106" s="1"/>
  <c r="F211" i="106" s="1"/>
  <c r="F212" i="106" s="1"/>
  <c r="F213" i="106" s="1"/>
  <c r="F214" i="106" s="1"/>
  <c r="F215" i="106" s="1"/>
  <c r="F216" i="106" s="1"/>
  <c r="F217" i="106" s="1"/>
  <c r="F218" i="106" s="1"/>
  <c r="F219" i="106" s="1"/>
  <c r="F220" i="106" s="1"/>
  <c r="F221" i="106" s="1"/>
  <c r="F222" i="106" s="1"/>
  <c r="F223" i="106" s="1"/>
  <c r="F224" i="106" s="1"/>
  <c r="F225" i="106" s="1"/>
  <c r="F226" i="106" s="1"/>
  <c r="F227" i="106" s="1"/>
  <c r="F228" i="106" s="1"/>
  <c r="F229" i="106" s="1"/>
  <c r="F230" i="106" s="1"/>
  <c r="F231" i="106" s="1"/>
  <c r="F232" i="106" s="1"/>
  <c r="F233" i="106" s="1"/>
  <c r="L30" i="108"/>
  <c r="M32" i="108"/>
  <c r="L31" i="108" l="1"/>
  <c r="L32" i="108" s="1"/>
  <c r="E30" i="108"/>
  <c r="B20" i="108" s="1"/>
  <c r="F9" i="106"/>
  <c r="F10" i="106" s="1"/>
  <c r="F7" i="106" s="1"/>
  <c r="F234" i="106"/>
  <c r="F235" i="106" s="1"/>
  <c r="F236" i="106" s="1"/>
  <c r="F237" i="106" s="1"/>
  <c r="F238" i="106" s="1"/>
  <c r="F239" i="106" s="1"/>
  <c r="F240" i="106" s="1"/>
  <c r="F241" i="106" s="1"/>
  <c r="F242" i="106" s="1"/>
  <c r="F243" i="106" s="1"/>
  <c r="F244" i="106" s="1"/>
  <c r="F245" i="106" s="1"/>
  <c r="F246" i="106" s="1"/>
  <c r="F247" i="106" s="1"/>
  <c r="F248" i="106" s="1"/>
  <c r="F249" i="106" s="1"/>
  <c r="F250" i="106" s="1"/>
  <c r="F251" i="106" s="1"/>
  <c r="F252" i="106" s="1"/>
  <c r="F253" i="106" s="1"/>
  <c r="F254" i="106" s="1"/>
  <c r="F255" i="106" s="1"/>
  <c r="F256" i="106" s="1"/>
  <c r="F257" i="106" s="1"/>
  <c r="F258" i="106" s="1"/>
  <c r="F259" i="106" s="1"/>
  <c r="F260" i="106" s="1"/>
  <c r="F261" i="106" s="1"/>
  <c r="F262" i="106" s="1"/>
  <c r="F263" i="106" s="1"/>
  <c r="F264" i="106" s="1"/>
  <c r="F265" i="106" s="1"/>
  <c r="F266" i="106" s="1"/>
  <c r="F10" i="104"/>
  <c r="F11" i="104" s="1"/>
  <c r="F7" i="104" s="1"/>
  <c r="D259" i="104"/>
  <c r="D260" i="104" s="1"/>
  <c r="D261" i="104" s="1"/>
  <c r="D262" i="104" s="1"/>
  <c r="D263" i="104" s="1"/>
  <c r="D264" i="104" s="1"/>
  <c r="D265" i="104" s="1"/>
  <c r="D266" i="104" s="1"/>
</calcChain>
</file>

<file path=xl/sharedStrings.xml><?xml version="1.0" encoding="utf-8"?>
<sst xmlns="http://schemas.openxmlformats.org/spreadsheetml/2006/main" count="3563" uniqueCount="1223">
  <si>
    <t>AV. MARQUÃŠS DE SÃƒO VICENTE, 1213</t>
  </si>
  <si>
    <t>Pália Pélia Pólia Púlia dos Guimarães Peixoto</t>
  </si>
  <si>
    <t xml:space="preserve">AV CASTELO BRANCO SN. CENTRO </t>
  </si>
  <si>
    <t>Padre Filho do Espírito Santo Amém</t>
  </si>
  <si>
    <t xml:space="preserve">R. PADRE FEIJO, 718 </t>
  </si>
  <si>
    <t>Pacífico Armando Guerra</t>
  </si>
  <si>
    <t xml:space="preserve">PRACA SERGIPE, 154 </t>
  </si>
  <si>
    <t>Otávio Bundasseca</t>
  </si>
  <si>
    <t xml:space="preserve">AV. DR. RICARDO JAFET, 690 </t>
  </si>
  <si>
    <t>Orquerio Cassapietra</t>
  </si>
  <si>
    <t xml:space="preserve">AV. MERCEDES BENZ, 679 PREDIO 4D2 PISO 2 </t>
  </si>
  <si>
    <t>Orlando Modesto Pinto</t>
  </si>
  <si>
    <t xml:space="preserve">RUA CACHOEIRA, 1918 </t>
  </si>
  <si>
    <t>Olinda Barba de Jesus</t>
  </si>
  <si>
    <t>ROD VISCONDE DE PORTO SEGURO 2860</t>
  </si>
  <si>
    <t>Oceano Atlântico Linhares</t>
  </si>
  <si>
    <t xml:space="preserve">FAZENDA SAO MARTINHO, 14850 </t>
  </si>
  <si>
    <t>Novelo Fedelo</t>
  </si>
  <si>
    <t xml:space="preserve">ROD.ARMANDO DE SALLES OLIVEIRA KM 396 </t>
  </si>
  <si>
    <t>Necrotério Pereira da Silva</t>
  </si>
  <si>
    <t xml:space="preserve">AV DR DIB SAUAIA NETO 4628 </t>
  </si>
  <si>
    <t>Natal Carnaval</t>
  </si>
  <si>
    <t xml:space="preserve">RUA DR. LUIZ MIRANDA, 1700 </t>
  </si>
  <si>
    <t>Napoleão Sem Medo e Sem Mácula</t>
  </si>
  <si>
    <t xml:space="preserve">RUA SANTA TEREZINHA 921 </t>
  </si>
  <si>
    <t>Napoleão Estado do Pernambuco</t>
  </si>
  <si>
    <t xml:space="preserve">ROD. GO 174 KM 30 S/N </t>
  </si>
  <si>
    <t>Naida Navinda Navolta Pereira</t>
  </si>
  <si>
    <t xml:space="preserve">AV. PRESIDENTE TANCREDO DE ALMEIDA NEVES, 1555 </t>
  </si>
  <si>
    <t>Ministéio Salgado</t>
  </si>
  <si>
    <t xml:space="preserve">AV DO COBALTO 1313 </t>
  </si>
  <si>
    <t>Mimaré Índio Brazileiro de Campos</t>
  </si>
  <si>
    <t xml:space="preserve">AV SILVIANO BRANDAO 25 </t>
  </si>
  <si>
    <t>Mijardina Pinto</t>
  </si>
  <si>
    <t xml:space="preserve">VIA ANHANGUERA KM 08 </t>
  </si>
  <si>
    <t>Meirelaz Assunção</t>
  </si>
  <si>
    <t>RUA BARAO GERALDO DE REZENDE 142</t>
  </si>
  <si>
    <t>Mário de Seu Pereira</t>
  </si>
  <si>
    <t xml:space="preserve">ROD. MARECHAL RONDOM KM 394 </t>
  </si>
  <si>
    <t>Maria-você-me-mata</t>
  </si>
  <si>
    <t xml:space="preserve">R. SEPETIBA, 628 </t>
  </si>
  <si>
    <t>Maria Tributina Prostituta Cataerva</t>
  </si>
  <si>
    <t xml:space="preserve">ROD. CAMPINAS MONTE MOR SP 101 KM 13,2 </t>
  </si>
  <si>
    <t>Maria Privada de Jesus</t>
  </si>
  <si>
    <t xml:space="preserve">RUA DAS MAGNOLIAS, 2.405 </t>
  </si>
  <si>
    <t>Maria Passa Cantando</t>
  </si>
  <si>
    <t xml:space="preserve">RODOVIA BR 040 KM 447 </t>
  </si>
  <si>
    <t>Maria Panela</t>
  </si>
  <si>
    <t xml:space="preserve">ROD.FERNAO DIAS 3000- BR 381 KM 3 </t>
  </si>
  <si>
    <t>Maria Máquina</t>
  </si>
  <si>
    <t xml:space="preserve">RUA RAFAEL DUCATTI, 260 </t>
  </si>
  <si>
    <t>Maria Humilde</t>
  </si>
  <si>
    <t xml:space="preserve">RUA TEODOSIO MORESCALCHI, 222 </t>
  </si>
  <si>
    <t>Maria Felicidade</t>
  </si>
  <si>
    <t xml:space="preserve">FAZENDA SANTA MARIANA </t>
  </si>
  <si>
    <t>Maria de Seu Pereira</t>
  </si>
  <si>
    <t xml:space="preserve">RUA JOAO GUIAO </t>
  </si>
  <si>
    <t>Maria da Segunda Distração</t>
  </si>
  <si>
    <t xml:space="preserve">RODOVIA SP 261-KM 116 </t>
  </si>
  <si>
    <t>Magro Maria da Cruz Rachadinho</t>
  </si>
  <si>
    <t xml:space="preserve">R. CEL. LUIZ DA CUNHA, 366 </t>
  </si>
  <si>
    <t>Maria Cristina do Pinto</t>
  </si>
  <si>
    <t xml:space="preserve">BAIRRO DOS PINHEIROS SN - CX POSTAL 70 </t>
  </si>
  <si>
    <t>Maria Constança Dores Pança</t>
  </si>
  <si>
    <t xml:space="preserve">R. ANHANGUERA, 847 </t>
  </si>
  <si>
    <t>Marciano Verdinho das Antenas Longas</t>
  </si>
  <si>
    <t xml:space="preserve">AV. DOUTOR ANTONIO GALIZIA 338 </t>
  </si>
  <si>
    <t>Capitulina de Jesus Amor Divino</t>
  </si>
  <si>
    <t xml:space="preserve">AV. STA IZABEL, 560 </t>
  </si>
  <si>
    <t>Manuelina Terebentina</t>
  </si>
  <si>
    <t xml:space="preserve">RUA JOSE MARIA DE LACERDA, 248 </t>
  </si>
  <si>
    <t>Manuel Sola de Sá Pato</t>
  </si>
  <si>
    <t xml:space="preserve">FAZ CAMARINHA </t>
  </si>
  <si>
    <t>Manoel Sovaco de Gambar</t>
  </si>
  <si>
    <t xml:space="preserve">ROD SP MILTON TAVARES DE SOUZA KM 135 </t>
  </si>
  <si>
    <t>Manoel de Hora Pontual</t>
  </si>
  <si>
    <t xml:space="preserve">AV MORUMBI 8264 </t>
  </si>
  <si>
    <t>Manolo Porras y Porras</t>
  </si>
  <si>
    <t xml:space="preserve">RUA JERÃ"NIMO TELES JUNIOR, 54 </t>
  </si>
  <si>
    <t>Manganês Manganésfero Nacional</t>
  </si>
  <si>
    <t>RUA LUIZ FERNANDO RODRIGUES, 1701</t>
  </si>
  <si>
    <t>Magnésia Bisurada do Patrocínio</t>
  </si>
  <si>
    <t xml:space="preserve">ROD SP KM 95,6 </t>
  </si>
  <si>
    <t>Lynildes Carapunfada Dores Fígado</t>
  </si>
  <si>
    <t xml:space="preserve">AV. SOLFERINA RICCI PACE, 150 </t>
  </si>
  <si>
    <t>Lindulfo Celidonio Calafange de Tefé</t>
  </si>
  <si>
    <t xml:space="preserve">AV LIBERDADE, 4055 </t>
  </si>
  <si>
    <t>Libertino Africano Nobre</t>
  </si>
  <si>
    <t xml:space="preserve">ROD.MG427-TREVO AGUA COMPRIDA FAZENDA LORENA </t>
  </si>
  <si>
    <t>Fraternidade Nova York Rocha</t>
  </si>
  <si>
    <t xml:space="preserve">BR 262 KM 4,5 </t>
  </si>
  <si>
    <t>Liberdade Igualdade</t>
  </si>
  <si>
    <t xml:space="preserve">AV JOSE ANDRAUS GASSANI 5400 </t>
  </si>
  <si>
    <t>Letsgo Daqui (let's go)</t>
  </si>
  <si>
    <t xml:space="preserve">R.ALEXANDRE DURNAS, 2200 CJ402 </t>
  </si>
  <si>
    <t>Leda Prazeres Amante</t>
  </si>
  <si>
    <t xml:space="preserve">ROD. RAPOSO TAVARES, SP N/ 270 </t>
  </si>
  <si>
    <t>Leão Rolando Pedreira</t>
  </si>
  <si>
    <t xml:space="preserve">RUA PIERRE LAFAGE,252 </t>
  </si>
  <si>
    <t>Lança Perfume Rodometálico de Andrade</t>
  </si>
  <si>
    <t xml:space="preserve">UA ALBINO BOLDASSO GABRIL 49 </t>
  </si>
  <si>
    <t>Justiça Maria de Jesus</t>
  </si>
  <si>
    <t xml:space="preserve">RUA RIO DE JANEIRO, 54 </t>
  </si>
  <si>
    <t>Júlio Santos Pé-Curto</t>
  </si>
  <si>
    <t xml:space="preserve">SAA/NORTE QD. 01 N/ 1105 </t>
  </si>
  <si>
    <t>Jotacá Dois Mil e Um Juana Mula</t>
  </si>
  <si>
    <t xml:space="preserve">RUA OSORIO DE MORAES, 1843 </t>
  </si>
  <si>
    <t>Jovelina Ó Rosa Cheirosa</t>
  </si>
  <si>
    <t xml:space="preserve">RUA MARIA DA CONCEICAO SAO JOSE, NR. 40 </t>
  </si>
  <si>
    <t>José Xixi</t>
  </si>
  <si>
    <t xml:space="preserve">RUA ASTOLFO MOREIRA,1383 </t>
  </si>
  <si>
    <t>José Teodoro Pinto Tapado</t>
  </si>
  <si>
    <t xml:space="preserve">RUA DAS PRINCESAS, 367 </t>
  </si>
  <si>
    <t>José Padre Nosso</t>
  </si>
  <si>
    <t xml:space="preserve">RUA CANTIDIO GOMES, 36 </t>
  </si>
  <si>
    <t>José Maria Guardanapo</t>
  </si>
  <si>
    <t xml:space="preserve">RUA ALEM PARAIBA, 387 </t>
  </si>
  <si>
    <t>José Machuca</t>
  </si>
  <si>
    <t xml:space="preserve">RUA JA 38 </t>
  </si>
  <si>
    <t>José Catarrinho</t>
  </si>
  <si>
    <t xml:space="preserve">AV. CONTORNO, 10723 </t>
  </si>
  <si>
    <t>José Casou de Calças Curtas</t>
  </si>
  <si>
    <t>RUA JOAO GUALBERTO DOS SANTOS 700</t>
  </si>
  <si>
    <t>José Amâncio e Seus Trinta e Nove</t>
  </si>
  <si>
    <t xml:space="preserve">AV. BOA ESPERANCA, 370 </t>
  </si>
  <si>
    <t>Joaquim Pinto Molhadinho</t>
  </si>
  <si>
    <t xml:space="preserve">AV. DAS ACACIAS _ 382 </t>
  </si>
  <si>
    <t>João Sem Sobrenome</t>
  </si>
  <si>
    <t xml:space="preserve">AV RIO NEGRO 1400 B </t>
  </si>
  <si>
    <t>João Pensa Bem</t>
  </si>
  <si>
    <t xml:space="preserve">RUA ITABIRA, 813 </t>
  </si>
  <si>
    <t>João Meias de Golveias</t>
  </si>
  <si>
    <t xml:space="preserve">RUA BELMIRO BRAGA 374 </t>
  </si>
  <si>
    <t>João de Deus Fundador do Colto</t>
  </si>
  <si>
    <t xml:space="preserve">RUA PADRE ROBERTO HOSKEN,320 </t>
  </si>
  <si>
    <t>João da Mesma Data</t>
  </si>
  <si>
    <t>RUA DR. ANISIO LOPES VIEIRA, 617</t>
  </si>
  <si>
    <t>João Cólica</t>
  </si>
  <si>
    <t xml:space="preserve">RUA 45 S/NRO </t>
  </si>
  <si>
    <t>João Cara de José</t>
  </si>
  <si>
    <t xml:space="preserve">R PADRE EUSTAQUIO, 95 </t>
  </si>
  <si>
    <t>João Bispo de Roma</t>
  </si>
  <si>
    <t>RUA VISCONDE DE SANTA CRUZ, 276</t>
  </si>
  <si>
    <t>Janeiro Fevereiro de Março Abril</t>
  </si>
  <si>
    <t xml:space="preserve">AV. TITO FULGENCIO, 296 </t>
  </si>
  <si>
    <t>Izabel Rainha de Portugal</t>
  </si>
  <si>
    <t xml:space="preserve">FAZENDA SANTA MARIA KM 198 </t>
  </si>
  <si>
    <t>Isabel Defensora de Jesus</t>
  </si>
  <si>
    <t xml:space="preserve">RUA AREADO, 12 LOJA 07 </t>
  </si>
  <si>
    <t>Inocêncio Coitadinho</t>
  </si>
  <si>
    <t xml:space="preserve">AV DO CONTORNO, 7213 </t>
  </si>
  <si>
    <t>Ilegível Inilegível</t>
  </si>
  <si>
    <t>R. DANIEL CARVALHO, 1195 APTO.401</t>
  </si>
  <si>
    <t>Hypotenusa Pereira</t>
  </si>
  <si>
    <t>AV PROFESSOR MARIO WERNECK, 1050</t>
  </si>
  <si>
    <t>Hugo Madeira de Lei Aroeiro</t>
  </si>
  <si>
    <t xml:space="preserve">TRAVESSA MARIA C. PEREIRA,79 </t>
  </si>
  <si>
    <t>Horinando Pedroso Ramos</t>
  </si>
  <si>
    <t xml:space="preserve">RUA IOLANDA BARBOSA_186 </t>
  </si>
  <si>
    <t>Homem Bom da Cunha Souto Maior</t>
  </si>
  <si>
    <t xml:space="preserve">RUA DOS GUARANIS,35 </t>
  </si>
  <si>
    <t>Holofontina Fufucas</t>
  </si>
  <si>
    <t xml:space="preserve">AV. PRE.TELESFORO CANDIDO REZENDE 757 </t>
  </si>
  <si>
    <t>Himineu Casamenticio das Dores Conjugais</t>
  </si>
  <si>
    <t xml:space="preserve">RUA CARLOS AMORIM 801 </t>
  </si>
  <si>
    <t>Hidráulico Oliveira</t>
  </si>
  <si>
    <t>AV. JOAO CESAR DE OLIVEIRA, 3271</t>
  </si>
  <si>
    <t>Heubler Janota</t>
  </si>
  <si>
    <t xml:space="preserve">RUA CORONEL JOAO CAMILO, 16 </t>
  </si>
  <si>
    <t>Graciosa Rodela D'alho</t>
  </si>
  <si>
    <t xml:space="preserve">RUA RIO SOLIMOES,644 </t>
  </si>
  <si>
    <t>Gigle Catabriga</t>
  </si>
  <si>
    <t xml:space="preserve">RUA UM, 444 </t>
  </si>
  <si>
    <t>Fridundino Eulâmpio</t>
  </si>
  <si>
    <t xml:space="preserve">R. FELISBERTO FONSECA, 349 </t>
  </si>
  <si>
    <t>Francisoreia Doroteia Dorida</t>
  </si>
  <si>
    <t xml:space="preserve">RUA VERONICA DA SILVA _ 179 </t>
  </si>
  <si>
    <t>Francisco Zebedeu Sanguessuga</t>
  </si>
  <si>
    <t xml:space="preserve">RUA PASSOS 999 </t>
  </si>
  <si>
    <t>Francisco Notório Milhão</t>
  </si>
  <si>
    <t>AV.HERACLITO MOURAO DE MIRANDA0,94</t>
  </si>
  <si>
    <t>Flávio Cavalcante Rei da Televisão</t>
  </si>
  <si>
    <t xml:space="preserve">ALAMEDA DAS ROSAS _ 605 </t>
  </si>
  <si>
    <t>Finólila Piaubilina</t>
  </si>
  <si>
    <t xml:space="preserve">BR 040 KM 451 </t>
  </si>
  <si>
    <t>Felicidade do Lar Brasileiro</t>
  </si>
  <si>
    <t xml:space="preserve">R. VICTOR RODRIGUES REZENDE 10 </t>
  </si>
  <si>
    <t>Fedir Lenho</t>
  </si>
  <si>
    <t xml:space="preserve">R. BONFIM, 709 </t>
  </si>
  <si>
    <t>Faraó do Egito Sousa</t>
  </si>
  <si>
    <t xml:space="preserve">RUA MINAS GERAIS - 252 </t>
  </si>
  <si>
    <t>Excelsa Teresinha do Menino Jesus da Costa e Silva</t>
  </si>
  <si>
    <t xml:space="preserve">PRACA TRANCREDO NEVES,88A </t>
  </si>
  <si>
    <t>Éter Sulfúrico Amazonino Rios</t>
  </si>
  <si>
    <t xml:space="preserve">RUA SANTA IZABEL, NÂº 50 BAIRROSANTOS DUMONT II - L.SANTA </t>
  </si>
  <si>
    <t>Estácio Ponta Fina Amolador</t>
  </si>
  <si>
    <t xml:space="preserve">RUA FORP MORP, S/N. </t>
  </si>
  <si>
    <t>Espere em Deus Mateus</t>
  </si>
  <si>
    <t xml:space="preserve">AV. GAL. DAVID SARNOFF, 169 </t>
  </si>
  <si>
    <t>Esparadrapo Clemente de Sá</t>
  </si>
  <si>
    <t xml:space="preserve">FAZENDA ALVORADA </t>
  </si>
  <si>
    <t>Esdras Esdron Eustaquio Obirapitanga</t>
  </si>
  <si>
    <t xml:space="preserve">ROD. BR 153 KM 1273 S/N </t>
  </si>
  <si>
    <t>Ernesto Segundo da Família Lima</t>
  </si>
  <si>
    <t xml:space="preserve">RUA PINTO MARTINS,523 LOJA 523 </t>
  </si>
  <si>
    <t>Drágica Broko</t>
  </si>
  <si>
    <t xml:space="preserve">RUA NICOLINA PACHECO,444 </t>
  </si>
  <si>
    <t>Dosolina Piroca Tazinasso</t>
  </si>
  <si>
    <t>RUA VIRGILIO DO CARMO ROCHA, 126</t>
  </si>
  <si>
    <t>Dolores Fuertes de Barriga</t>
  </si>
  <si>
    <t xml:space="preserve">BR 040 KM 688 PAV.1 LOJA 24/26 CEASA </t>
  </si>
  <si>
    <t>Disney Chaplin Milhomem de Souza</t>
  </si>
  <si>
    <t xml:space="preserve">RUA DOS OPERARIOS, 271 </t>
  </si>
  <si>
    <t>Dilke de La Roque Pinho</t>
  </si>
  <si>
    <t xml:space="preserve">AV JOAO CESAR DE OLIVEIRA </t>
  </si>
  <si>
    <t>Dignatario da Ordem Imperial do Cruzeiro</t>
  </si>
  <si>
    <t>Dezêncio Feverêncio de Oitenta e Cinco</t>
  </si>
  <si>
    <t xml:space="preserve">RUA CABO ROMEU CASA GRANDE,721 </t>
  </si>
  <si>
    <t>Deusarina Venus de Milo</t>
  </si>
  <si>
    <t xml:space="preserve">AV. PRESIDENTE VARGAS, 1150 </t>
  </si>
  <si>
    <t>Deus É Infinitamente Misericordioso</t>
  </si>
  <si>
    <t xml:space="preserve">RUA TEIXEIRA RIBEIRO,146 </t>
  </si>
  <si>
    <t>Deus Magda Silva</t>
  </si>
  <si>
    <t xml:space="preserve">AV CAMPOS OURIQUE 333 </t>
  </si>
  <si>
    <t>Carvalho Santinho</t>
  </si>
  <si>
    <t xml:space="preserve">RUA PADRE BELCHIOR 319 </t>
  </si>
  <si>
    <t>Darcília Abraços</t>
  </si>
  <si>
    <t xml:space="preserve">AV JOAO CESAR DE OLIVEIRA 3367 </t>
  </si>
  <si>
    <t>Danúbio Tarada Duarte</t>
  </si>
  <si>
    <t xml:space="preserve">AV RAJA GABAGLIA, 1001 </t>
  </si>
  <si>
    <t>Crisoprasso Compasso</t>
  </si>
  <si>
    <t xml:space="preserve">AV. CEL. JOVE SOARES 1425 </t>
  </si>
  <si>
    <t>Confessoura Dornelles</t>
  </si>
  <si>
    <t>AV. CORONEL DURVAL DE BARROS _931</t>
  </si>
  <si>
    <t>Comigo é Nove na Garrucha Trouxada</t>
  </si>
  <si>
    <t xml:space="preserve">AV. PREF. ALBERTO MOURA, 4100 </t>
  </si>
  <si>
    <t>Colapso Cardíaco da Silva</t>
  </si>
  <si>
    <t xml:space="preserve">RUA SANTOS DUMONT 114 </t>
  </si>
  <si>
    <t>Clarisbadeu Braz da Silva</t>
  </si>
  <si>
    <t xml:space="preserve">RUA MARIO DE MELO 23 </t>
  </si>
  <si>
    <t>Cinconegue Washington Matos</t>
  </si>
  <si>
    <t xml:space="preserve">RUA ANTONIO DE ALBUQUERQUE, 641LOJA 2 </t>
  </si>
  <si>
    <t>Cincero do Nascimento</t>
  </si>
  <si>
    <t xml:space="preserve">RUA FERNANDO PEZZINI 758 </t>
  </si>
  <si>
    <t>Chevrolet da Silva Ford</t>
  </si>
  <si>
    <t xml:space="preserve">ESTRADA AGROCERES, 201 </t>
  </si>
  <si>
    <t>Chananeco Vargas da Silva</t>
  </si>
  <si>
    <t xml:space="preserve">AV. GENERAL DAVID SARNOFF 3238 </t>
  </si>
  <si>
    <t>Céu Azul do Sol Poente</t>
  </si>
  <si>
    <t xml:space="preserve">AV. RAJA GABÃGLIA, 3800 </t>
  </si>
  <si>
    <t>Caso Raro Yamada</t>
  </si>
  <si>
    <t xml:space="preserve">AV UM 505 </t>
  </si>
  <si>
    <t>Carneiro de Souza e Faro</t>
  </si>
  <si>
    <t xml:space="preserve">AV. MILTON CAMPOS, 1561 </t>
  </si>
  <si>
    <t>Cantinho da Vila Alencar da Corte Real Sampaio</t>
  </si>
  <si>
    <t xml:space="preserve">RUA JOQUEY CLUB, 499 </t>
  </si>
  <si>
    <t>Carlos Alberto Santíssimo Sacramento</t>
  </si>
  <si>
    <t xml:space="preserve">RUA MARIA DE FATIMA, 30 </t>
  </si>
  <si>
    <t>Carabino Tiro Certo</t>
  </si>
  <si>
    <t xml:space="preserve">AV JOÃƒO CÃ‰SAR DE OLIVEIRA 3490CJ. 112 </t>
  </si>
  <si>
    <t>Caius Marcius Africanus</t>
  </si>
  <si>
    <t xml:space="preserve">FAZ. SANTA MARIA S/N </t>
  </si>
  <si>
    <t>Capote Valente e Marimbondo da Trindade</t>
  </si>
  <si>
    <t>AV. AUGUSTO DE LIMA, 1800 - SL1803</t>
  </si>
  <si>
    <t>Cafiaspirina Cruz</t>
  </si>
  <si>
    <t xml:space="preserve">ROD BR 365 KM 637 </t>
  </si>
  <si>
    <t>Alfim Cerqueira Borges Cabral</t>
  </si>
  <si>
    <t xml:space="preserve">ROD BR 265 KM 233 </t>
  </si>
  <si>
    <t>Belderagas Piruégas de</t>
  </si>
  <si>
    <t xml:space="preserve">ROD. BR. 262 KM 39,4 </t>
  </si>
  <si>
    <t>Brígida de Samora Mora</t>
  </si>
  <si>
    <t xml:space="preserve">AV. DOIS, 85 </t>
  </si>
  <si>
    <t>Brasil Washington C. A. Júnior</t>
  </si>
  <si>
    <t xml:space="preserve">RUA LUIZ CARIOCA,45/1 </t>
  </si>
  <si>
    <t>Brandamente Brasil</t>
  </si>
  <si>
    <t xml:space="preserve">R. VIANA DO CASTELO, 310/330 </t>
  </si>
  <si>
    <t>Bom Filho Persegonha</t>
  </si>
  <si>
    <t xml:space="preserve">RUA OTAVIO VELOSO DO CARMO,509 </t>
  </si>
  <si>
    <t>Boaventura Torrada</t>
  </si>
  <si>
    <t xml:space="preserve">R. BELGICA,20 </t>
  </si>
  <si>
    <t>Bizarro Assada</t>
  </si>
  <si>
    <t xml:space="preserve">RUA MENOTTI MUCELLI 180 A </t>
  </si>
  <si>
    <t>Bispo de Paris</t>
  </si>
  <si>
    <t xml:space="preserve">RUA MINISTRO G. PASSOS, 255 </t>
  </si>
  <si>
    <t>Benvindo Viola</t>
  </si>
  <si>
    <t xml:space="preserve">RUA VINTE E HUM S/N </t>
  </si>
  <si>
    <t>Benigna Jarra</t>
  </si>
  <si>
    <t>RUA ABELARDO CHACRINHA BARBOSA175</t>
  </si>
  <si>
    <t>Baruel de Itaparica Boré Fomi de Tucunduvá</t>
  </si>
  <si>
    <t xml:space="preserve">RODOVIA BR 040 KM517 </t>
  </si>
  <si>
    <t>Benedito Frôscolo Jovino de Almeida Aimbaré Militão de Souza</t>
  </si>
  <si>
    <t xml:space="preserve">AV AMAZONAS 9395/9399 </t>
  </si>
  <si>
    <t>Benedito Camurça Aveludado</t>
  </si>
  <si>
    <t xml:space="preserve">AV. PRES. TANCREDO NEVES, 928 </t>
  </si>
  <si>
    <t>Benedito Autor da Purificação</t>
  </si>
  <si>
    <t xml:space="preserve">TRAVESSA RAUL TERRA, 105 </t>
  </si>
  <si>
    <t>Bende Sande Branquinho Maracajá</t>
  </si>
  <si>
    <t xml:space="preserve">RUA SAO BENEDITO, 32 </t>
  </si>
  <si>
    <t>Barrigudinha Seleida</t>
  </si>
  <si>
    <t xml:space="preserve">RUA DR. GORDIANO, 44 </t>
  </si>
  <si>
    <t>Bandeirante do Brasil Paulistano</t>
  </si>
  <si>
    <t xml:space="preserve">R. HENRIQUE GORCEIX, 1276 </t>
  </si>
  <si>
    <t>Bananéia Oliveira de Deus</t>
  </si>
  <si>
    <t xml:space="preserve">AV. ANTONIO CARLOS 8005 </t>
  </si>
  <si>
    <t>Ava Gina (em homenagem a Ava Gardner e Gina Lolobrigida)</t>
  </si>
  <si>
    <t xml:space="preserve">RUA CRAVINA, 612 - A </t>
  </si>
  <si>
    <t>Asteróide Silverio</t>
  </si>
  <si>
    <t xml:space="preserve">AV PEDRO II 4072 </t>
  </si>
  <si>
    <t>Arquiteclínio Petrocoquínio de Andrade</t>
  </si>
  <si>
    <t xml:space="preserve">AV PRUDENTE DE MORAIS 621 LJ10 </t>
  </si>
  <si>
    <t>Armando Nascimento de Jesus</t>
  </si>
  <si>
    <t xml:space="preserve">RUA JOSE CALIXTO, 400-A-BICAS </t>
  </si>
  <si>
    <t>Aricléia Café Chá</t>
  </si>
  <si>
    <t xml:space="preserve">AV.JOAO CESAR DE OLIVEIRA 3588 </t>
  </si>
  <si>
    <t>Argentino Argenta</t>
  </si>
  <si>
    <t xml:space="preserve">AV FRIMISA, 1322 </t>
  </si>
  <si>
    <t>Araci do Precioso Sangue</t>
  </si>
  <si>
    <t xml:space="preserve">ROD. MG 28 KM 01 </t>
  </si>
  <si>
    <t>Apurinã da Floresta Brasileira</t>
  </si>
  <si>
    <t xml:space="preserve">AV. JOSE FARIA DA ROCHA 5959 </t>
  </si>
  <si>
    <t>Antonio Treze de Junho de Mil Novecentos e Dezessete</t>
  </si>
  <si>
    <t xml:space="preserve">AV. NOSSA SENHORA DE FATIMA, 1787 - LJ </t>
  </si>
  <si>
    <t>Antônio Querido Fracasso</t>
  </si>
  <si>
    <t xml:space="preserve">RUA HELIO TOMAZ, 35 </t>
  </si>
  <si>
    <t>Antonio Pechincha</t>
  </si>
  <si>
    <t xml:space="preserve">R. JACUNTINGA, 04 </t>
  </si>
  <si>
    <t>Antônio P. Testa</t>
  </si>
  <si>
    <t xml:space="preserve">AV. AMAZONAS, 491 CJ. 918/919 </t>
  </si>
  <si>
    <t>Antonio Noites e Dias</t>
  </si>
  <si>
    <t xml:space="preserve">RUA PROF.JOSE REIS S/N </t>
  </si>
  <si>
    <t>Antônio Morrendo das Dores</t>
  </si>
  <si>
    <t xml:space="preserve">RUA PACAJA, 557 </t>
  </si>
  <si>
    <t>Antonio Melhorança</t>
  </si>
  <si>
    <t xml:space="preserve">RUA FREI SIMEAO , 505 </t>
  </si>
  <si>
    <t>Antonio Manso Pacífico de Oliveira Sossegado</t>
  </si>
  <si>
    <t xml:space="preserve">AV. BARÃO HOMEM DE MELO, 567 5º ANDAR </t>
  </si>
  <si>
    <t>Antonio Dodói</t>
  </si>
  <si>
    <t xml:space="preserve">ESTRADA DA FLORA KM 0,300 </t>
  </si>
  <si>
    <t>Antonio Camisão</t>
  </si>
  <si>
    <t xml:space="preserve">AV.PERIMETRAL 400 </t>
  </si>
  <si>
    <t>Antonio Buceta Agudim</t>
  </si>
  <si>
    <t xml:space="preserve">RUA CEL ANTONIO DE CASSIA 198 </t>
  </si>
  <si>
    <t>Antônio Americano do Brasil Mineiro</t>
  </si>
  <si>
    <t xml:space="preserve">RUA SAO JOSE, SN </t>
  </si>
  <si>
    <t>Anatalino Reguete</t>
  </si>
  <si>
    <t xml:space="preserve">RUA SANTANA, 543 </t>
  </si>
  <si>
    <t>Amor de Deus Rosales Brasil</t>
  </si>
  <si>
    <t xml:space="preserve">RUA SILVA JARDIM, 888 </t>
  </si>
  <si>
    <t>Amin Amou Amado</t>
  </si>
  <si>
    <t xml:space="preserve">ROD. MG 431 KM 06 </t>
  </si>
  <si>
    <t>América do Sul Brasil de Santana</t>
  </si>
  <si>
    <t>RODOVIA MG 050 KM 53 CX POSTAL2</t>
  </si>
  <si>
    <t>Amazonas Rio do Brasil Pimpão</t>
  </si>
  <si>
    <t xml:space="preserve">RUA DO ROSARIO, 1345-A </t>
  </si>
  <si>
    <t>Amado Amoroso</t>
  </si>
  <si>
    <t xml:space="preserve">RUA VIANA CASTELO 779 </t>
  </si>
  <si>
    <t>Alma de Vera</t>
  </si>
  <si>
    <t xml:space="preserve">AV AMAZONAS, 1505 </t>
  </si>
  <si>
    <t>Alfredo Prazeirozo Texugueiro</t>
  </si>
  <si>
    <t xml:space="preserve">RUA RIO GRANDE DO SUL, 446 </t>
  </si>
  <si>
    <t>Aleluia Sarango</t>
  </si>
  <si>
    <t xml:space="preserve">RUA VILA REAL, 826 </t>
  </si>
  <si>
    <t>Aldegunda Carames More</t>
  </si>
  <si>
    <t xml:space="preserve">RUA, JOAO GOMES 78 </t>
  </si>
  <si>
    <t>Alce Barbuda</t>
  </si>
  <si>
    <t xml:space="preserve">RUA DOM JOAO MUNIZ, 27 </t>
  </si>
  <si>
    <t>Agrícola da Terra Fonseca</t>
  </si>
  <si>
    <t xml:space="preserve">RUA MESQUITA, 205 </t>
  </si>
  <si>
    <t>Agrícola Beterraba Areia</t>
  </si>
  <si>
    <t xml:space="preserve">RUA CATUMBI, 475 </t>
  </si>
  <si>
    <t>Aeronauta Barata</t>
  </si>
  <si>
    <t xml:space="preserve">AV. GENERAL DAVID SARNOFF 2230 </t>
  </si>
  <si>
    <t>Adoração Arabites</t>
  </si>
  <si>
    <t xml:space="preserve">AV. D. PEDRO II, 1190 </t>
  </si>
  <si>
    <t>Adegesto Pataca</t>
  </si>
  <si>
    <t xml:space="preserve">RUA C,130 </t>
  </si>
  <si>
    <t>Adalgamir Marge</t>
  </si>
  <si>
    <t xml:space="preserve">RUA PROGRESSO NR 1265 </t>
  </si>
  <si>
    <t>Acheropita Papazone</t>
  </si>
  <si>
    <t xml:space="preserve">RUA IPÃŠ AMARELO, 135 </t>
  </si>
  <si>
    <t>Abrilina Décima Nona Caçapavana Piratininga de Almeida</t>
  </si>
  <si>
    <t>Endereço</t>
  </si>
  <si>
    <t>Nome</t>
  </si>
  <si>
    <t>Código</t>
  </si>
  <si>
    <t>Cont</t>
  </si>
  <si>
    <t xml:space="preserve">Atlas </t>
  </si>
  <si>
    <t>NIYAMA, J.K.; SILVA, C.A.T.</t>
  </si>
  <si>
    <t>Teoria da Contabilidade.´ 2008 --</t>
  </si>
  <si>
    <t xml:space="preserve">ABREU, Aline França de; REZENDE, Denis Alcides </t>
  </si>
  <si>
    <t>Tecnologia Da Informação Aplicada a Sistemas de Informação Empresariais. 6.ed. 2009</t>
  </si>
  <si>
    <t>Editora Moderna</t>
  </si>
  <si>
    <t>COSTA, Cristina</t>
  </si>
  <si>
    <t>Sociologia: Introdução a Ciência da Sociedade. 3.ed.2005</t>
  </si>
  <si>
    <t>PADOVEZE, C.L.</t>
  </si>
  <si>
    <t>Sistemas de informações contábeis: fundamentos e análise.´ 5.ed. 2007 --</t>
  </si>
  <si>
    <t>Scipione</t>
  </si>
  <si>
    <t>GRANATIC, Branca</t>
  </si>
  <si>
    <t xml:space="preserve">Redação, humor e criatividade </t>
  </si>
  <si>
    <t>Saraiva</t>
  </si>
  <si>
    <t>SPECTOR, Paul E.</t>
  </si>
  <si>
    <t>Psicologia nas organizações. 2.ed. 2006</t>
  </si>
  <si>
    <t>Atlas</t>
  </si>
  <si>
    <t>BERGAMINI, Cecília Whitaker</t>
  </si>
  <si>
    <t>Psicologia aplicada à administração de empresas. 4.ed. 2005</t>
  </si>
  <si>
    <t>LOPES de SÁ, A.</t>
  </si>
  <si>
    <t>Perícia Contábil.´  8.ed. 2008 --</t>
  </si>
  <si>
    <t xml:space="preserve">ALBERTO, Valder Luiz Palombo </t>
  </si>
  <si>
    <t>Perícia contábil. 4.ed. 2007</t>
  </si>
  <si>
    <t>FREZATTI, Fábio</t>
  </si>
  <si>
    <t>Orçamento Empresarial: Planejamento e Controle Gerencial. 5.ed. 2009</t>
  </si>
  <si>
    <t>Ed. Vozes</t>
  </si>
  <si>
    <t>FARACO, Carlos A. e TEZZA, Cristóvão</t>
  </si>
  <si>
    <t>Oficina de texto. 4.ed.</t>
  </si>
  <si>
    <t xml:space="preserve">Thomsom IOB </t>
  </si>
  <si>
    <t xml:space="preserve">AZEVEDO, Osmar Reis e SENNE. Silvio Helder Lencioni </t>
  </si>
  <si>
    <t>Obrigações Fiscais das Sociedades Cooperativas e Entidades sem Fins Lucrativos. 2.ed.</t>
  </si>
  <si>
    <t xml:space="preserve">Motivação nas Organizações. 4.ed. </t>
  </si>
  <si>
    <t xml:space="preserve">IOB </t>
  </si>
  <si>
    <t>NEIVA, E.G.</t>
  </si>
  <si>
    <t>Moderna Redação Empresarial.´   3.ed. 2008</t>
  </si>
  <si>
    <t xml:space="preserve">Trevisan Editora  </t>
  </si>
  <si>
    <t xml:space="preserve">TREVISAN </t>
  </si>
  <si>
    <t>Manual de Elaboração de Demonstrações Contábeis nos Modelos Internacionais. 2007</t>
  </si>
  <si>
    <t>FAZZIO Jùnior, Waldo</t>
  </si>
  <si>
    <t>Manual de Direito Comercial. 10.ed. 2009</t>
  </si>
  <si>
    <t xml:space="preserve">PEREZ JÚNIOR, José Hernandez; OLIVEIRA, Luis Martins de; GOMES, Marliete Bezerra; CHIEREGATO, Renato </t>
  </si>
  <si>
    <t>Manual De Contabilidade Tributária: Textos E Testes Com As Respostas. 8.ed. 2009</t>
  </si>
  <si>
    <t>MARTINS, Eliseu; IUDÍCIBUS, Sérgio de; GELBECK, Erenesto Rubens</t>
  </si>
  <si>
    <t>Manual de Contabilidade das sociedades por ações: aplicável também às demais sociedades (acompanha suplemento). 7.ed. 2008</t>
  </si>
  <si>
    <t>PADOVEZE, Clóvis Luis</t>
  </si>
  <si>
    <t>Manual de contabilidade Básica. 7.ed. 2009</t>
  </si>
  <si>
    <t>Editora Juárez de Oliveira</t>
  </si>
  <si>
    <t>ALVES, Benedito Antonio et. Al.</t>
  </si>
  <si>
    <t>Lei de Responsabilidade Fical Comentada e Anotada. 4.ed.</t>
  </si>
  <si>
    <t>Cia. Das Letras</t>
  </si>
  <si>
    <t>CHAUI, Marilena.</t>
  </si>
  <si>
    <t>Introducao a historia da filosofia 1 dos pre socraticos a aristoteles.2005</t>
  </si>
  <si>
    <t>CLEGG, Stewart R. (org.) et al.</t>
  </si>
  <si>
    <t>Handbook de Estudos Organizacionais: ação e análise organizacionais.´  v.3 --</t>
  </si>
  <si>
    <t xml:space="preserve">Saraiva </t>
  </si>
  <si>
    <t>DÁLVIO, José Berto, et. Al.</t>
  </si>
  <si>
    <t>Gestão de Custos. 4.ed.  2008</t>
  </si>
  <si>
    <t xml:space="preserve">BRUNI, Adriano Leal; FAMÀ, Rubens </t>
  </si>
  <si>
    <t>Gestão De Custos E Formação De Preços: Com Aplicações na Calculadora HP 12C e Excel. 5.ed. 2008</t>
  </si>
  <si>
    <t>SANTOS, José Luiz dos; MARTINS, Marco Antonio; PINHEIRO, Paulo Roberto; SCHMIDT  Paulo</t>
  </si>
  <si>
    <t>Fundamentos De Orçamento Empresarial - 24. 2009</t>
  </si>
  <si>
    <t>LAKATOS, Eva Maria e MARCONI, Marina de Andrade</t>
  </si>
  <si>
    <t xml:space="preserve">Fundamentos de metodologia científica. 2007 </t>
  </si>
  <si>
    <t>ASSAF NETO, Alexandre</t>
  </si>
  <si>
    <t>Finanças corporativas e valor. 4.ed. 2009</t>
  </si>
  <si>
    <t>Moderna</t>
  </si>
  <si>
    <t>ARANHA, Maria Lúcia Arruda, et. al.</t>
  </si>
  <si>
    <t>Filosofando: introdução a Filosofia. 3.ed. 2006</t>
  </si>
  <si>
    <t xml:space="preserve">BRUNI, A.L.; PAIXÃO, R.B.  </t>
  </si>
  <si>
    <t xml:space="preserve">Excel aplicado à Gestão Empresarial (acompanha CD).´ 2008 </t>
  </si>
  <si>
    <t xml:space="preserve">SÁ, Antonio Lopes de </t>
  </si>
  <si>
    <t>Ética Profissional. 9.ed. 2009</t>
  </si>
  <si>
    <t xml:space="preserve">VIEIRA, M. das G. </t>
  </si>
  <si>
    <t>Ética na Profissão Contábil.´   2006</t>
  </si>
  <si>
    <t xml:space="preserve">ASSAF NETO, Alexandre.  </t>
  </si>
  <si>
    <t>Estrutura e análise de balanços: Um Enfoque Econômico-Financeiro (Livro-texto). 8.ed. 2006</t>
  </si>
  <si>
    <t>Bookmann</t>
  </si>
  <si>
    <t>FREUND, John E.</t>
  </si>
  <si>
    <t>Estatistica Aplicada: Economia, Administração e Contabilidade. 2006</t>
  </si>
  <si>
    <t>CASSONE, Victorio</t>
  </si>
  <si>
    <t>Direito Tributário. 20.ed. 2009</t>
  </si>
  <si>
    <t>Harada, K.</t>
  </si>
  <si>
    <t>Direito financeiro e tributário.´ 17.ed. 2008. --</t>
  </si>
  <si>
    <t xml:space="preserve">SANTOS, C. dos </t>
  </si>
  <si>
    <t>Depreciação de Bens do Ativo Imobilizado.  3.ed.  2008</t>
  </si>
  <si>
    <t>REIS, Arnaldo Carlos de Rezende</t>
  </si>
  <si>
    <t>Demonstrações contábeis: estutura e análise.´ 2.ed. --</t>
  </si>
  <si>
    <t>Dutra, R.G.</t>
  </si>
  <si>
    <t>Custos: uma abordagem prática.´ 6.ed. 2009. --</t>
  </si>
  <si>
    <t xml:space="preserve">MARTINS, Ives Gandra da Silva  Coord. </t>
  </si>
  <si>
    <t>Curso de Direito Tributário. 11.ed. 2009</t>
  </si>
  <si>
    <t xml:space="preserve">FREZATTI, Fábio; ROCHA, Welington; NASCIMENTO, Artur Roberto do.; JUNQUEIRA, Emanuel  </t>
  </si>
  <si>
    <t>Controle Gerencial: Uma Abordagem da Contabilidade Gerencial no Contexto Econômico, Comportamental e Sociológico. 2009</t>
  </si>
  <si>
    <t>MORANTE, Antonio Salvador; JORGE, Fauzzi  Timaço</t>
  </si>
  <si>
    <t>Controladoria: Análise Financeira, Planejamento e Controle Orçamentário. 2008</t>
  </si>
  <si>
    <t xml:space="preserve"> OLIVEIRA, Luis Martins de. Et. Al </t>
  </si>
  <si>
    <t>Controladoria Estratégica. 5.ed. 2009</t>
  </si>
  <si>
    <t xml:space="preserve">SLOMSKI, V. </t>
  </si>
  <si>
    <t>Controladoria e Governança na Gestão Pública.´</t>
  </si>
  <si>
    <t xml:space="preserve">FABRETTI, Làudio Camargo </t>
  </si>
  <si>
    <t>Contabilidade Tributária. 11.ed. 2009</t>
  </si>
  <si>
    <t>FABRETTI, L.C.</t>
  </si>
  <si>
    <t>Contabilidade Tributária e Societária.´ 2.ed. 2008. --</t>
  </si>
  <si>
    <t xml:space="preserve">MARION, José Carlos </t>
  </si>
  <si>
    <t>Contabilidade Rural: Contabilidade Agrícola, Contabilidade Da Pecuária E Imposto De Renda - Pessoa Jurídica. 10.ed. 2009</t>
  </si>
  <si>
    <t xml:space="preserve">KOHAMA, H. </t>
  </si>
  <si>
    <t>Contabilidade Pública: teoria e prática.´  10.ed. 2006 --</t>
  </si>
  <si>
    <t>CASTRO, R.G. de ; LIMA, D.V.</t>
  </si>
  <si>
    <t xml:space="preserve">Contabilidade Pública: integrando união, estados   municípios (Siafi E   Siafem).´ </t>
  </si>
  <si>
    <t>ARRUDA, Daniel Gomes</t>
  </si>
  <si>
    <t>Contabilidade Pública: da teoria à pratica.´ 2.ed. --</t>
  </si>
  <si>
    <t>IUDÍCIBUS, Sérgio de et. Al</t>
  </si>
  <si>
    <t>Contabilidade Introdutória. 10.ed. 2006</t>
  </si>
  <si>
    <t xml:space="preserve">OLIVEIRA, A.M.S. de;  FARIAS, A. de O. </t>
  </si>
  <si>
    <t>Contabilidade Internacional: gestão de riscos, governança.´ 2008</t>
  </si>
  <si>
    <t xml:space="preserve">SCHMITD, P.; SANTOS, J.L. dos; FERNANDES, L. A. </t>
  </si>
  <si>
    <t xml:space="preserve">Contabilidade Internacional: equivalência Patrimonial.´  2006 </t>
  </si>
  <si>
    <t>LEMES, S.; COSTA, F.M. da  et. al.</t>
  </si>
  <si>
    <t>Contabilidade Internacional: aplicação das IRFS 2005.´  2006</t>
  </si>
  <si>
    <t xml:space="preserve">SCHMITD, P.; SANTOS, J.L. dos; FERNANDES, L.A. </t>
  </si>
  <si>
    <t>Contabilidade Internacional:  consolidação e combinação de Negócios.´ v.11  2006</t>
  </si>
  <si>
    <t>NIYAMA, J.K.</t>
  </si>
  <si>
    <t>Contabilidade Internacional.´   2005</t>
  </si>
  <si>
    <t>ATKINSON, Antony A.;BANKER, Rajiv D.; KAPLAN, Robert S.; YOUNG, S. Mark</t>
  </si>
  <si>
    <t>Contabilidade Gerencial. 2.ed. 2008</t>
  </si>
  <si>
    <t>IOB</t>
  </si>
  <si>
    <t xml:space="preserve">SILVA, Lourivaldo Lopes da </t>
  </si>
  <si>
    <t>Contabilidade Geral e Tributária.´ 4.ed. 2007. --</t>
  </si>
  <si>
    <t xml:space="preserve">SANTOS, J.J. </t>
  </si>
  <si>
    <t>Contabilidade e Análise de Custos.´  5.ed.  2009. --</t>
  </si>
  <si>
    <t>MARTINS, E.</t>
  </si>
  <si>
    <t>Contabilidade de Custos.´ 9.ed.</t>
  </si>
  <si>
    <t>RIBEIRO, Osni Moura</t>
  </si>
  <si>
    <t>Contabilidade Comercial.´ 15.ed. --</t>
  </si>
  <si>
    <t>PEREZ JÚNIOR, José Hernandez; OLIVEIRA, Luis Martins de</t>
  </si>
  <si>
    <t>Contabilidade Avançada: Texto e Testes com as Respostas. 6.ed. 2009</t>
  </si>
  <si>
    <t>Contabilidade Avançada e Tributária.´ 2.ed. 2007. --</t>
  </si>
  <si>
    <t xml:space="preserve">Frase </t>
  </si>
  <si>
    <t xml:space="preserve">NEVES, Silvério das;  VICECONTI, Paulo E. V.  </t>
  </si>
  <si>
    <t>Contabilidade avançada e análise das demonstrações financeiras. 15.ed. 2007</t>
  </si>
  <si>
    <t xml:space="preserve">Jurídica Manole </t>
  </si>
  <si>
    <t>Constituição Federal. 6.ed. 2009</t>
  </si>
  <si>
    <t>BEUREN, Ilse Maria et. al.</t>
  </si>
  <si>
    <t>Como Elaborar Trabalhos Monográficos Em Contabilidade - Teoria e Prática. 3.ed. 2006</t>
  </si>
  <si>
    <t>MARTINS, Sérgio Pinto.</t>
  </si>
  <si>
    <t>Comentários à CLT. 13.ed. 2009</t>
  </si>
  <si>
    <t xml:space="preserve">FABRETTI, Láudio Camargo </t>
  </si>
  <si>
    <t>Código Tributário Nacional Comentado. 8.ed. 2008</t>
  </si>
  <si>
    <t>Pearson Prentice Hall</t>
  </si>
  <si>
    <t xml:space="preserve">FLEMMING, Diva marília </t>
  </si>
  <si>
    <t xml:space="preserve">Cálculo A: funçoes, limites, derivações e integração. 2008 </t>
  </si>
  <si>
    <t xml:space="preserve">KOHAMA, H.;  KOHAMA, N.A. </t>
  </si>
  <si>
    <t>Balanços Públicos: Teoria e Prática.´</t>
  </si>
  <si>
    <t>Attie, W.</t>
  </si>
  <si>
    <t>Auditoria: conceitos e aplicações.´ 4.ed. 2009. --</t>
  </si>
  <si>
    <t>ATTIE, William</t>
  </si>
  <si>
    <t>Auditoria Interna. 2.ed. 2007</t>
  </si>
  <si>
    <t>Crepaldi, S.A.</t>
  </si>
  <si>
    <t>Auditoria contábil: teoria e prática.´ 4.ed. 2008. --</t>
  </si>
  <si>
    <t>BORNIA, A.C.</t>
  </si>
  <si>
    <t>Análise Gerencial de Custos: aplicação em empresas modernas.´ 2.ed. 2009. --</t>
  </si>
  <si>
    <t>MATARAZZO, Dante Carmine</t>
  </si>
  <si>
    <t>Análise Financeira De Balanços: Abordagem Básica e Gerencial (Livro-texto). 6.ed.</t>
  </si>
  <si>
    <t>Silva, J.P.</t>
  </si>
  <si>
    <t>Análise financeira das empresas.´ 9.ed. 2008. --</t>
  </si>
  <si>
    <t>IUDICIBUS, Sérgio de</t>
  </si>
  <si>
    <t>Análise de balanços: Análise da liquidez e do endividamento; Análise do giro, rentabilidade e alavancagem financeira (Livro-texto). 10.ed. 2009</t>
  </si>
  <si>
    <t>Marion, J. C.</t>
  </si>
  <si>
    <t>Análise das demonstrações contábeis.´ 4.ed. 2009. --</t>
  </si>
  <si>
    <t xml:space="preserve">JAFFE, Jeffrey F; WESTERFIELD, Randolph W.; ROSS, Stephen A. </t>
  </si>
  <si>
    <t>Administração Financeira. 2.ed.</t>
  </si>
  <si>
    <t>Adm</t>
  </si>
  <si>
    <t>Albertin, A.L. et al.</t>
  </si>
  <si>
    <t>Tecnologia de informação e desempenho empresarial: as dimensões de seu uso e sua relação com os benefícios de negócio. -- 2.ed. 2009. --</t>
  </si>
  <si>
    <t>Rezende, D.A.</t>
  </si>
  <si>
    <t>Sistemas de informações organizacionais. 3.ed. 2008. --</t>
  </si>
  <si>
    <t>Oliveira, D.de P.R. de</t>
  </si>
  <si>
    <t>Sistemas de informações gerenciais: estratégias, táticas e operacionais. 12.ed.2008. --</t>
  </si>
  <si>
    <t>Thomson Pioneira</t>
  </si>
  <si>
    <t>Perez, Clotilde</t>
  </si>
  <si>
    <t>Signos da marca.</t>
  </si>
  <si>
    <t>Campus</t>
  </si>
  <si>
    <t>Chiavenato, I.</t>
  </si>
  <si>
    <t>Recursos humanos. 9.ed. 2009. --</t>
  </si>
  <si>
    <t>Aguiar, M.A.F.</t>
  </si>
  <si>
    <t>Psicologia aplicada a administração: uma abordagem interdisciplinar. --</t>
  </si>
  <si>
    <t>Bergamini, C.W.</t>
  </si>
  <si>
    <t>Psicologia aplicada a administração de empresas. 4.ed. --</t>
  </si>
  <si>
    <t>Vergana, S.C.</t>
  </si>
  <si>
    <t>Projetos e relatórios de pesquisa em administração. 10.ed. --</t>
  </si>
  <si>
    <t>Manole</t>
  </si>
  <si>
    <t>Planejamento, recrutamento e seleção de pessoal. 7.ed. 2008. --</t>
  </si>
  <si>
    <t>Planejamento estratégico. 25.ed. 2008. --</t>
  </si>
  <si>
    <t>Record</t>
  </si>
  <si>
    <t>Mandino, Og</t>
  </si>
  <si>
    <t>O maior vendedor do mundo. --</t>
  </si>
  <si>
    <t>Marins, L.</t>
  </si>
  <si>
    <t>Ninguém é empreendedor sozinho. --</t>
  </si>
  <si>
    <t>Seiffert, M.E.B.</t>
  </si>
  <si>
    <t>Mercado de carbono e protocolo de quioto. --</t>
  </si>
  <si>
    <t>Pinheiro, J. L,</t>
  </si>
  <si>
    <t>Mercado de capitais. 4.ed. 2007 --</t>
  </si>
  <si>
    <t>Manual de consultoria empresarial. 8.ed. 2009. --</t>
  </si>
  <si>
    <t>Introdução à teoria geral da administração. 7.ed.</t>
  </si>
  <si>
    <t xml:space="preserve">Gestão de pessoas. 7.ed. 2009 -- </t>
  </si>
  <si>
    <t>Gestão de pessoas. 3.ed. 2008. --</t>
  </si>
  <si>
    <t>Wanke, P.</t>
  </si>
  <si>
    <t>Gestão de estoques na cadeia de suprimentos. 2.ed. 2008 --</t>
  </si>
  <si>
    <t>Davel, E.; Vergara, S.C.</t>
  </si>
  <si>
    <t>Gestão com pessoas e subjetividade. 3.ed. 2009 --</t>
  </si>
  <si>
    <t xml:space="preserve">Gestão ambiental: instrumentos ... </t>
  </si>
  <si>
    <t>Logioia, U.C.T.</t>
  </si>
  <si>
    <t>Fundamentos do mercado de capitais. 2007 --</t>
  </si>
  <si>
    <t>Imoniana, J.O.</t>
  </si>
  <si>
    <t>Auditoria de sistemas de informação. 2.ed. 2008. --</t>
  </si>
  <si>
    <t>Hoji, Masakazu</t>
  </si>
  <si>
    <t>Administração financeira na prática. 2007 --</t>
  </si>
  <si>
    <t>Pozo, H.</t>
  </si>
  <si>
    <t>Administração de recursos materiais e patrimoniais. 5.ed. 2008 --</t>
  </si>
  <si>
    <t>Administração de recursos humanos. 7.ed. 2008. --</t>
  </si>
  <si>
    <t>Administração nos novos tempos. 2.ed.</t>
  </si>
  <si>
    <t>Estante</t>
  </si>
  <si>
    <t>Estoque</t>
  </si>
  <si>
    <t>Editora</t>
  </si>
  <si>
    <t>Autor</t>
  </si>
  <si>
    <t>Título</t>
  </si>
  <si>
    <t>Produtos a venda</t>
  </si>
  <si>
    <t>Total</t>
  </si>
  <si>
    <t>Observação</t>
  </si>
  <si>
    <t>Qtde</t>
  </si>
  <si>
    <t>Cod_Produto</t>
  </si>
  <si>
    <t>Cod_Cliente</t>
  </si>
  <si>
    <t>Insira nas células abaixo funções que permitam obter o que seu deseja em cada uma das células verdes, que devem</t>
  </si>
  <si>
    <t>Sua idade em anos completos é:</t>
  </si>
  <si>
    <t>Seu signo é:</t>
  </si>
  <si>
    <t>analisar a informação contida na célula amarela. Use as informações sobre os signos apresentadas a seguir.</t>
  </si>
  <si>
    <t>Características do signo:</t>
  </si>
  <si>
    <t>Que dia é hoje?</t>
  </si>
  <si>
    <t>Área de dados para PROCV</t>
  </si>
  <si>
    <t>anos</t>
  </si>
  <si>
    <t>Usando as duas tabelas (produtos e clientes) apresentadas a seguir, crie um pequeno sistema que forneça um orçamento</t>
  </si>
  <si>
    <t>de vendas para uma livraria. Informações devem ser digitadas nas células amarelas. Os resultados das células</t>
  </si>
  <si>
    <t>verdes devem ser apresentados de forma automática.</t>
  </si>
  <si>
    <t xml:space="preserve">Valor total da compra:  </t>
  </si>
  <si>
    <t>Qual a sua data de nascimento?</t>
  </si>
  <si>
    <t>Adriano Leal Bruni (albruni@minhasaulas.com.br)</t>
  </si>
  <si>
    <t>dezenove</t>
  </si>
  <si>
    <t>nove</t>
  </si>
  <si>
    <t>dezoito</t>
  </si>
  <si>
    <t>oito</t>
  </si>
  <si>
    <t>dezessete</t>
  </si>
  <si>
    <t>sete</t>
  </si>
  <si>
    <t>dezesseis</t>
  </si>
  <si>
    <t>seis</t>
  </si>
  <si>
    <t>quinze</t>
  </si>
  <si>
    <t>cinco</t>
  </si>
  <si>
    <t>catorze</t>
  </si>
  <si>
    <t>quatro</t>
  </si>
  <si>
    <t>treze</t>
  </si>
  <si>
    <t>três</t>
  </si>
  <si>
    <t>doze</t>
  </si>
  <si>
    <t>dois</t>
  </si>
  <si>
    <t>onze</t>
  </si>
  <si>
    <t>um</t>
  </si>
  <si>
    <t>dez</t>
  </si>
  <si>
    <t>zero</t>
  </si>
  <si>
    <t>noventa</t>
  </si>
  <si>
    <t>oitenta</t>
  </si>
  <si>
    <t>setenta</t>
  </si>
  <si>
    <t>sessenta</t>
  </si>
  <si>
    <t>cinquenta</t>
  </si>
  <si>
    <t>quarenta</t>
  </si>
  <si>
    <t>trinta</t>
  </si>
  <si>
    <t>vinte</t>
  </si>
  <si>
    <t>Unidade</t>
  </si>
  <si>
    <t>Dezena</t>
  </si>
  <si>
    <t>Insira função (ou funções do Excel) que permitam escrever um</t>
  </si>
  <si>
    <t>Número:</t>
  </si>
  <si>
    <t>Por extenso:</t>
  </si>
  <si>
    <t>Área para Procv</t>
  </si>
  <si>
    <t>número (digitado na célula amarela) por extenso (na célula verde).</t>
  </si>
  <si>
    <t>Considere números inteiros entre 1 e 99.</t>
  </si>
  <si>
    <t xml:space="preserve">Abrilina Décima Nona </t>
  </si>
  <si>
    <t>Amazonas Rio do Brasil</t>
  </si>
  <si>
    <t>Nomes dos clientes</t>
  </si>
  <si>
    <t>Endereços dos clientes</t>
  </si>
  <si>
    <t>Um analista comercial precisa consolidar informações sobre clientes, colocando nome e endereço em uma única</t>
  </si>
  <si>
    <t>base de dados. Usando as duas tabelas a seguir e a função PROCV do Excel, coloque as informações em uma</t>
  </si>
  <si>
    <t>única tabela.</t>
  </si>
  <si>
    <t>Nome (recuperado com PROCV)</t>
  </si>
  <si>
    <t>(Caso deseje colocar a lista em ordem de código, use o menu Dados &gt; Classificar).</t>
  </si>
  <si>
    <t>Fator Acumulado</t>
  </si>
  <si>
    <t>IGP-M</t>
  </si>
  <si>
    <t>Mês</t>
  </si>
  <si>
    <t>Usando as informações sobre o IGP-M apresentadas a seguir, crie planilha que atualize as informações digitadas</t>
  </si>
  <si>
    <t>nas células amarelas.</t>
  </si>
  <si>
    <t>Mês inicial</t>
  </si>
  <si>
    <t>Mês final</t>
  </si>
  <si>
    <t>Valor original</t>
  </si>
  <si>
    <t>Valor atualizado:</t>
  </si>
  <si>
    <t>Fator inicial</t>
  </si>
  <si>
    <t>Fator final</t>
  </si>
  <si>
    <t>Variação %</t>
  </si>
  <si>
    <t>Usando as informações sobre o IGP-M e a Poupança apresentadas a seguir, crie planilha que atualize as informações digitadas</t>
  </si>
  <si>
    <t>Fator de correção</t>
  </si>
  <si>
    <t>Fator Ac IGP-M</t>
  </si>
  <si>
    <t>Poupança</t>
  </si>
  <si>
    <t>Fator Ac Poup</t>
  </si>
  <si>
    <t>(1 IGP-M, 2 Poupança)</t>
  </si>
  <si>
    <t>Fator inicial:</t>
  </si>
  <si>
    <t>Fator final:</t>
  </si>
  <si>
    <t>Variação %:</t>
  </si>
  <si>
    <t>Centena</t>
  </si>
  <si>
    <t>Milhar</t>
  </si>
  <si>
    <t>cem</t>
  </si>
  <si>
    <t>cento e</t>
  </si>
  <si>
    <t>duzentos</t>
  </si>
  <si>
    <t>duzentos e</t>
  </si>
  <si>
    <t>trezentos</t>
  </si>
  <si>
    <t>trezentos e</t>
  </si>
  <si>
    <t>quatrocentos</t>
  </si>
  <si>
    <t>quatrocentos e</t>
  </si>
  <si>
    <t>quinhentos</t>
  </si>
  <si>
    <t>quinhentos e</t>
  </si>
  <si>
    <t>seiscentos</t>
  </si>
  <si>
    <t>seiscentos e</t>
  </si>
  <si>
    <t>setecentos</t>
  </si>
  <si>
    <t>setecentos e</t>
  </si>
  <si>
    <t>oitocentos</t>
  </si>
  <si>
    <t>oitocentos e</t>
  </si>
  <si>
    <t>novecentos</t>
  </si>
  <si>
    <t>novecentos e</t>
  </si>
  <si>
    <t>milhar</t>
  </si>
  <si>
    <t>Inteiro</t>
  </si>
  <si>
    <t>Fracionário</t>
  </si>
  <si>
    <t>centavos</t>
  </si>
  <si>
    <t>inteiro:</t>
  </si>
  <si>
    <t>centavos:</t>
  </si>
  <si>
    <t>Valor</t>
  </si>
  <si>
    <t>Quem pagou</t>
  </si>
  <si>
    <t>Razonildes da Silva</t>
  </si>
  <si>
    <t>Quem recebeu</t>
  </si>
  <si>
    <t>Armando Contas Tê</t>
  </si>
  <si>
    <t>Insira funções que permitam gerar um recibo a partir das informações</t>
  </si>
  <si>
    <t>R$</t>
  </si>
  <si>
    <t>RECIBO</t>
  </si>
  <si>
    <t>Cidade</t>
  </si>
  <si>
    <t>Salvador</t>
  </si>
  <si>
    <t>###</t>
  </si>
  <si>
    <t>##Cidade###, # Data #.</t>
  </si>
  <si>
    <t>## Quem recebeu ###</t>
  </si>
  <si>
    <r>
      <t xml:space="preserve">Recebi de </t>
    </r>
    <r>
      <rPr>
        <sz val="10"/>
        <color indexed="56"/>
        <rFont val="Arial"/>
        <family val="2"/>
      </rPr>
      <t>## Quem pagou ##</t>
    </r>
    <r>
      <rPr>
        <sz val="10"/>
        <rFont val="Arial"/>
        <family val="2"/>
      </rPr>
      <t xml:space="preserve"> a importância de </t>
    </r>
    <r>
      <rPr>
        <sz val="10"/>
        <color indexed="10"/>
        <rFont val="Arial"/>
        <family val="2"/>
      </rPr>
      <t>## valor ##</t>
    </r>
    <r>
      <rPr>
        <sz val="10"/>
        <rFont val="Arial"/>
        <family val="2"/>
      </rPr>
      <t>.</t>
    </r>
  </si>
  <si>
    <t>digitadas nas células amarelas. Valores entre R$0,02 e R$99.999,99.</t>
  </si>
  <si>
    <t>Roberto Brazileiro Paixão (brazileiro@valorintelectual.com.br)</t>
  </si>
  <si>
    <t>Este aplicativo consiste em ferramenta auxiliar do livro e apresenta uma série de exercícios</t>
  </si>
  <si>
    <t>para a fixação da aprendizagem. Seu conteúdo está estruturado sob a forma de atividades</t>
  </si>
  <si>
    <t>Bom trabalho e muito sucesso!</t>
  </si>
  <si>
    <t>Maria</t>
  </si>
  <si>
    <t>Pedro</t>
  </si>
  <si>
    <t>Retorne a posição dos valores 242 (exato) e 300 (critério 1) na tabela abaixo.</t>
  </si>
  <si>
    <t>Filial</t>
  </si>
  <si>
    <t>Empregados</t>
  </si>
  <si>
    <t>Norte</t>
  </si>
  <si>
    <t>Centro-Oeste</t>
  </si>
  <si>
    <t>Sul</t>
  </si>
  <si>
    <t>Nordeste</t>
  </si>
  <si>
    <t>Sudeste</t>
  </si>
  <si>
    <t>Valores</t>
  </si>
  <si>
    <t>Resposta</t>
  </si>
  <si>
    <t>A Exportadora Chique Ltda. rotineiramente precisa converter valores em reais para dólares norte-americanos (US$) ou Escudos (Esc$). Por exemplo, no dia 5/4/2007 ela precisava converter R$500,00 em dólares e em escudos. Sabendo que algumas cotações cambiais fictícias estão apresentadas na tabela seguinte, pede-se para criar uma fórmula com o auxílio da função PROCV que efetue a conversão automática de reais para dólares ou escudos.</t>
  </si>
  <si>
    <t>Data</t>
  </si>
  <si>
    <t>US$</t>
  </si>
  <si>
    <t>Esc$</t>
  </si>
  <si>
    <t>Valor em R$</t>
  </si>
  <si>
    <t>Cot. US$</t>
  </si>
  <si>
    <t>Valor US$</t>
  </si>
  <si>
    <t>Cot. Esc$</t>
  </si>
  <si>
    <t>Valor Esc$</t>
  </si>
  <si>
    <t>* DICA: Insira a função PROCV apenas nas células C17 e C19! As demais você pode resolver algebricamente (dividindo).</t>
  </si>
  <si>
    <t>Número</t>
  </si>
  <si>
    <t>Gênero</t>
  </si>
  <si>
    <t>Gravadora</t>
  </si>
  <si>
    <t>Preço</t>
  </si>
  <si>
    <t>As Melhores do Axé</t>
  </si>
  <si>
    <t>1 - Axe</t>
  </si>
  <si>
    <t>3 - Barulhinho</t>
  </si>
  <si>
    <t>Som da Praia</t>
  </si>
  <si>
    <t>3 - MPB</t>
  </si>
  <si>
    <t>2 - Musical</t>
  </si>
  <si>
    <t>Fest Show</t>
  </si>
  <si>
    <t>2 - Rock</t>
  </si>
  <si>
    <t>Irados Musicais</t>
  </si>
  <si>
    <t>1 - Bom Som</t>
  </si>
  <si>
    <t>Balança Muito</t>
  </si>
  <si>
    <t>Som do Mar</t>
  </si>
  <si>
    <t>Seu Zuza</t>
  </si>
  <si>
    <t>Piano Clássico</t>
  </si>
  <si>
    <t>4 - Outros</t>
  </si>
  <si>
    <t>Os Imperdoáveis</t>
  </si>
  <si>
    <t>As Louras do Axé</t>
  </si>
  <si>
    <t>Jorge Sambão</t>
  </si>
  <si>
    <t>Os Caipiras do Rock</t>
  </si>
  <si>
    <t>Jazz de Orquestra</t>
  </si>
  <si>
    <t>Tim Malhado</t>
  </si>
  <si>
    <t>Caetano Aragão</t>
  </si>
  <si>
    <t>Jorge Velloso</t>
  </si>
  <si>
    <t>Twist Club</t>
  </si>
  <si>
    <t>Dreams do Axé</t>
  </si>
  <si>
    <t>Seu Mané e Filhos</t>
  </si>
  <si>
    <t>Samba e Suor</t>
  </si>
  <si>
    <t>Orçamento</t>
  </si>
  <si>
    <t xml:space="preserve"> Qtde </t>
  </si>
  <si>
    <t>Descrição</t>
  </si>
  <si>
    <t>Valor Unitário</t>
  </si>
  <si>
    <t>Subtotal</t>
  </si>
  <si>
    <t>Soma</t>
  </si>
  <si>
    <t>Código do CD</t>
  </si>
  <si>
    <t>Monte uma tabela de orçamento para facilitar o processo de cotação do pessoal de vendas. Utillize a base de dados "BD_CDs" (veja a guia). O vendedor deve digitar apenas o código do CD e a quantidade desejada. A tabela deve apresentar automaticamente a decrição do CD, seu valor unitário e o subtotal.</t>
  </si>
  <si>
    <t xml:space="preserve">A tabela seguinte apresenta os salários de uma relação de funcionários de uma empresa industrial. </t>
  </si>
  <si>
    <t>Funcionário</t>
  </si>
  <si>
    <t>Salário</t>
  </si>
  <si>
    <t>INSS</t>
  </si>
  <si>
    <t>Antônio</t>
  </si>
  <si>
    <t>José</t>
  </si>
  <si>
    <t>Thiago</t>
  </si>
  <si>
    <t>Empregando a outra tabela apresentada a seguir, pede-se calcular o valor referente ao INSS de cada um dos funcionários. Note que teto da contribuição é o salário $2.508,72. Acima deste valor a contribuição é fixa e igual a 11% de $2.508,72, ou $275,96. Pede-se usar a função PROCV para construir a resposta.</t>
  </si>
  <si>
    <t>Salário de contribuição</t>
  </si>
  <si>
    <t>%</t>
  </si>
  <si>
    <t>Até $752,62</t>
  </si>
  <si>
    <t>De $752,63 a $780,00</t>
  </si>
  <si>
    <t>De $780,01 a $1.254,36</t>
  </si>
  <si>
    <t>De $1.254,37 a $2.508,72</t>
  </si>
  <si>
    <t>Sal. inferior</t>
  </si>
  <si>
    <t>Variável</t>
  </si>
  <si>
    <t>Fixa</t>
  </si>
  <si>
    <t>Use a tabela abaixo como ajuda.</t>
  </si>
  <si>
    <t>* Dica: A parcela variável deve ser multiplicada pelo salário e somada à parcela fixa! Use o PROCV duas vezes na mesma fórmula!</t>
  </si>
  <si>
    <t>IR</t>
  </si>
  <si>
    <t>Empregando a outra tabela fornecida a seguir, pede-se calcular o valor referente ao IR de cada um dos funcionários. Desconsidere o impacto do INSS na redução da base a ser tributada.</t>
  </si>
  <si>
    <t>Rendimento</t>
  </si>
  <si>
    <t>Alíquota</t>
  </si>
  <si>
    <t>Deduzir</t>
  </si>
  <si>
    <t>Até $1.164,00</t>
  </si>
  <si>
    <t>-</t>
  </si>
  <si>
    <t>De $1.164,01 a $2.326,00</t>
  </si>
  <si>
    <t>Acima de $2.326,00</t>
  </si>
  <si>
    <t>* Dica: A alíquota variável deve ser multiplicada pelo salário e subtraída da parcela a deduzir! Use o PROCV duas vezes na mesma fórmula!</t>
  </si>
  <si>
    <t>Usando a função PROCH, crie uma planilha que permita identificar os dados de uma nota fiscal apenas digitando o seu número.</t>
  </si>
  <si>
    <t>NF</t>
  </si>
  <si>
    <t>Produto</t>
  </si>
  <si>
    <t>Frios</t>
  </si>
  <si>
    <t>Temperos</t>
  </si>
  <si>
    <t>Roupas</t>
  </si>
  <si>
    <t>Origem</t>
  </si>
  <si>
    <t>SP</t>
  </si>
  <si>
    <t>SE</t>
  </si>
  <si>
    <t>MG</t>
  </si>
  <si>
    <t>PA</t>
  </si>
  <si>
    <t>Custo</t>
  </si>
  <si>
    <t xml:space="preserve">Preço </t>
  </si>
  <si>
    <t>Número da NF ======&gt;</t>
  </si>
  <si>
    <t>Excel Aplicado à Gestão Empresarial</t>
  </si>
  <si>
    <t xml:space="preserve">Descrição </t>
  </si>
  <si>
    <t>Tipo</t>
  </si>
  <si>
    <t>Segmento</t>
  </si>
  <si>
    <t>Preço Unit</t>
  </si>
  <si>
    <t>GUARDANAPO Verde</t>
  </si>
  <si>
    <t>GUARDANAPO</t>
  </si>
  <si>
    <t>Casa</t>
  </si>
  <si>
    <t>GUARDANAPO Branco Linho c/ Barra Bege</t>
  </si>
  <si>
    <t>GUARDANAPO Linho Branco</t>
  </si>
  <si>
    <t>GUARDANAPO Linho Bege</t>
  </si>
  <si>
    <t>GUARDANAPO Linhão com Búzios</t>
  </si>
  <si>
    <t>GUARDANAPO Bege com Aplicação de Uva</t>
  </si>
  <si>
    <t>GUARDANAPO Linho Bege com Flores Vinho</t>
  </si>
  <si>
    <t>GUARDANAPO Linho Bege com Flores Rosa</t>
  </si>
  <si>
    <t>ARGOLA Uva</t>
  </si>
  <si>
    <t>ASSESSÓRIO</t>
  </si>
  <si>
    <t>ARGOLA Cores</t>
  </si>
  <si>
    <t>ARGOLA Coral</t>
  </si>
  <si>
    <t>ESTOLA Branca c/ Azul</t>
  </si>
  <si>
    <t>ESTOLA</t>
  </si>
  <si>
    <t>ESTOLA Bege (Maior)</t>
  </si>
  <si>
    <t>ESTOLA Bege (Menor)</t>
  </si>
  <si>
    <t>SERVIÇO AMERICANO com vies Azul</t>
  </si>
  <si>
    <t>SERVIÇO AMERICANO</t>
  </si>
  <si>
    <t>SERVIÇO AMERICANO linho com Barra Floral</t>
  </si>
  <si>
    <t>SERVIÇO AMERICANO com linho de laço</t>
  </si>
  <si>
    <t>SERVIÇO AMERICANO de lista vinho com composé flor</t>
  </si>
  <si>
    <t>SERVIÇO AMERICANO de flores rosas</t>
  </si>
  <si>
    <t>SERVIÇO AMERICANO de folha</t>
  </si>
  <si>
    <t>SERVIÇO AMERICANO café</t>
  </si>
  <si>
    <t>SERVIÇO AMERICANO Borboleta</t>
  </si>
  <si>
    <t>SERVIÇO AMERICANO Pássaros</t>
  </si>
  <si>
    <t>SERVIÇO AMERICANO Flores</t>
  </si>
  <si>
    <t xml:space="preserve">SERVIÇO AMERICANO Limão </t>
  </si>
  <si>
    <t>SERVIÇO AMERICANO Com motivos Café</t>
  </si>
  <si>
    <t>SERVIÇO AMERICANO Uva</t>
  </si>
  <si>
    <t>SERVIÇO AMERICANO Búzios</t>
  </si>
  <si>
    <t>Vestido Bege c/ Cinto</t>
  </si>
  <si>
    <t>VESTIDO</t>
  </si>
  <si>
    <t>Roupa</t>
  </si>
  <si>
    <t>Vestido Preto (Tubinho)</t>
  </si>
  <si>
    <t>Vestido Seda Bege</t>
  </si>
  <si>
    <t>Vestido Tubinho Seta Verde</t>
  </si>
  <si>
    <t>Vestido Festa Preto c/ Cinto</t>
  </si>
  <si>
    <t>Vestido Festa Azul c/ Cinto</t>
  </si>
  <si>
    <t>Vestido Seta Sem Manga</t>
  </si>
  <si>
    <t>Blusas Seda (Azul)</t>
  </si>
  <si>
    <t>BLUSAS</t>
  </si>
  <si>
    <t>Blusa Seda (Off White)</t>
  </si>
  <si>
    <t>Blusa Seda (Preta)</t>
  </si>
  <si>
    <t>Blusa Seda (Rosa)</t>
  </si>
  <si>
    <t>Blusa Seda (Verde)</t>
  </si>
  <si>
    <t>Blusa Seda (Rosa Choque)</t>
  </si>
  <si>
    <t>Calça Bege</t>
  </si>
  <si>
    <t>CALÇA</t>
  </si>
  <si>
    <t>Calça Preta</t>
  </si>
  <si>
    <t>Calça Off white</t>
  </si>
  <si>
    <t>Saia Tafeta Marrom</t>
  </si>
  <si>
    <t>SAIA</t>
  </si>
  <si>
    <t>Porta Guardanapos</t>
  </si>
  <si>
    <t>Guardanapo Azul Celeste</t>
  </si>
  <si>
    <t>Unid vendidas</t>
  </si>
  <si>
    <t>Relação de vendas declaradas pela filial</t>
  </si>
  <si>
    <t>Itens presentes no catálogo do franqueador</t>
  </si>
  <si>
    <t>Auditoria</t>
  </si>
  <si>
    <t xml:space="preserve"> Podem levar algum tempo para descobrirem a sua identidade  Se pudessem baniriam todas as lágrimas e dores humanas,  porque sente que elas poderão vir a ser suas dores e lágrimas também.  Sua empatia com as alegrias e tristezas dos homens é grande, daí sua grande aptidão para as artes em geral.  Seu mimetismo os faz vivenciar os grandes dramas e tragédias com desenvoltura e perfeição.  E isso porque conseguem reunir em si mesmos as facetas humanas e transmiti-las como verdades.  Transitam entre o sonho e a realidade , muitas vezes vendo-os como uma coisa só, sentindo-se perfeitamente satisfeitos dessa maneira. Mas precisam saber a diferença de um e outro para desenvolverem suas personalidades e identificarem quando são "tomados" pelo seu inconsciente.  Dispostos a sacrifícios por acharem que são necessários.  Doam-se por inteiro quando se identificam com a história e conseguem trazer à realidade os sonhos humanos. Mas podem trazer também sentimentos de culpas que não lhes pertencem mas que para eles são bastante reais.  Por achar que pode se fragmentar e se perder , o pisciano pode, por pressões sociais ou familiares, abrir mão do que tem de mais sublime - o sentir.  Passa a racionalizar e ser tão competitivo , e no final cansado pode se voltar para o mundo das ilusões, do faz de conta, e lá ficar, e, nos deixar órfãos da sua delicadeza, romantismo, sensibilidade e compaixão.  O sonhador, empático e misterioso Netuno é seu regente.  Para meditar: - Eu deixo o lar do meu Pai e dando as costas eu Salvo. </t>
  </si>
  <si>
    <t xml:space="preserve">PEIXES </t>
  </si>
  <si>
    <t xml:space="preserve"> Existem regras sim, porém eu prefiro seguir as minhas.  E é dessa forma que você estabelece as suas próprias leis , sua relação com a vida.  Adora surpreender e fazer diferente, mas não gosta de surpresas que não tenham sido devidamente previstas.  Procura estar à frente do seu tempo, pois o presente serve mais para planejar o futuro. E com esse exercícios realmente consegue vislumbrar novas possibilidades para o Homem se já de forma consciente ou inconsciente.  As o que conta mais em tudo mesmo é a sua liberdade, sem a  qual não conseguiria viver, nem respirar.  Transgressor de leis, costumes e hábitos, prefere trilhar seu caminho próprio, goste ou não disso.  E assim procura muito mais se agradar do que agradar. Mas, exatamente nessa particularidade - exercício da Liberdade - que seu carisma sobressai, provocando em alguns admiração e respeito e em outros aversão e incômodo, talvez pela questão da sombra pessoal de cada um.  Contribuir de alguma forma para que os Homens possam ser mais felizes e completos é a sua meta, aonde cada um possa ser seu próprio governo e mestre.  Nesse estágio ocorre a descentralização e aí a sociedade forma realmente um todo coeso com as liberdades individuais respeitadas.  Deveria evitar o poder , para ser pleno, realizado e livre.  O transgressor e carismático Urano é o seu regente.  Para meditar :- água da Vida eu sou, derramada para os homens sedentos.</t>
  </si>
  <si>
    <t xml:space="preserve">AQUÁRIO </t>
  </si>
  <si>
    <t xml:space="preserve"> Por que tudo tem que ser tão sério e grave?  Por que essa responsabilidade de nascença, pelas estruturas do mundo?  Estar entre o propósito, a fé , e a esperança, sonho de uma Humanidade interligada na rede do Amor  aumenta a vontade de contribuir com o Trabalho , estrutura indispensável para o Plano de Deus.  A grande lição : saber esperar, contar com o Tempo, eterno aliado na construção do indispensável e eterno movimento.. Às vezes a impressão que se tem é que os caminhos fáceis já foram todos testados com resultados inúteis e frustrantes.  Porque qualquer intenção ou menção de facilidades provoca desconfiança e ceticismo.  Mas afinal de contas porque tem que se chegar lá no topo?  Talvez para ensinar ao Homem , e neles se inclui, a paciência, persistência, mas sobretudo através das estruturas que acredita, -  vislumbrar a Face de Deus.  E  temente, respeitosamente, se ajoelha e contempla por um triz a sua Grande Obra  Para que não sinta o peso do trabalho deve se concentrar na estruturação sem se sentir responsável ou obrigado a empreendê-la.  O reservado, prudente e construtor Saturno é o seu regente.  Para meditar:- perdido estou na luz divina, contudo naquela luz volto minhas costas.</t>
  </si>
  <si>
    <t xml:space="preserve">CAPRICÓRNIO </t>
  </si>
  <si>
    <t xml:space="preserve"> As verdades se espalharam pelo Universo e sua função parece ser procurá-las em cada estrela.  Procurar significados, trilhas que levem a algum lugar  e que sua intuição sopra e diz: siga, vá em frente.  E, se por ventura algo não deu certo, sua fé inabalável justifica como "algo muito maior e melhor está reservado, e com certeza fui afastado dos perigos".  Mas quando em algum estágio de sua caminhada encontra uma das suas muitas "verdades", e esta lhe cai bem, Ah!!!  Então todo o mundo deverá conhecê-la também. Então, você trata de divulgá-la aos quatro ventos, alto , com convicção e veemência, e ai dos pobres mortais que não lhe seguirem.  Gostam muito de viajar, mas fixos no lugar de chegada perdem o percurso, porque o importante é chegar.  Sua inquietude o leva muito longe.  Otimistas costumam exagerar pela sua própria natureza expansiva.  Deve levar alegria aos homens pois muito lhe foi dado.  Tem nos altos ideais seu trampolim para crescimento que pode ser dificultado pelos dogmas ou moral excessivos.  O expansivo, jovial e fanfarrão Júpiter é o seu regente.  Para meditar: - Eu vejo a meta. Alcanço aquela meta e então vejo uma outra.</t>
  </si>
  <si>
    <t xml:space="preserve">SAGITÁRIO </t>
  </si>
  <si>
    <t xml:space="preserve"> Ninguém precisa saber, mas de vez em quando é bom descer no seu inferno pessoal.  Lugar evitado pela maioria dos mortais, mas que você é obrigado a visitar sempre que necessita dar um salto quântico na sua jornada evolutiva.  E não é só você que se transforma não! Ao seu redor as pessoas são obrigadas a reexaminarem as suas vidas e questioná-las também.  Estar no meio das relações pessoas e sociais, e da moral vigente, dogmas de instituições, realmente provoca para inquietos como você, grandes erupções interiores.  Porém a sua natureza é guerreira, combativa , e se você não estiver se fazendo mal, na certa vencerá.  A natureza do desejo é o seu maior suprimento de energia e é por aí que tudo começa e acaba.  Buscar a segurança? - Você mais do que ninguém conhece as impermanências da vida.  Aceite a sua natureza tal como é. Ela é transformativa. E afaste sensações de culpa que frequentemente lhe rondam.  Pântanos e lodaçais convivem com as planícies e montanhas.  O fogoso, envolvente e aguerrido Plutão é o seu regente.  Para meditar:- guerreiro eu sou e da batalha emerjo triunfante.</t>
  </si>
  <si>
    <t xml:space="preserve">ESCORPIÃO </t>
  </si>
  <si>
    <t xml:space="preserve"> Sua maior lição! Aprender a se relacionar.  Permanecer no limite do sim e não , dos contrastes, do yin e yang .  Para ser bem sucedido deve fazer o exercício  de se colocar no lugar do outro, sem sentir as suas dores, como os piscianos por exemplo, mas em um nível absolutamente mental.  Esse é o verdadeiro exercício de convivência  entre os seres. Respeitar para ser respeitado. Amar para ser amado.  E nesse nível as relações sociais se intensificam. Você não se pertence exclusivamente, mas um comprometimento com os outros é necessário, vital e essencialmente gratificante.  Mas decisões devem ser tomadas e existe um momento em que decidir é fundamental para o seu equilíbrio.  E nesse instante justificar não é o melhor caminho a seguir.  Você conta com uma poderosa dádiva que pode fazer com que sua trajetória seja bem sucedida, mas precisa ouvi-lo e mais que isso, senti-lo, que é a dádiva do Amor.  O harmônico e belo Vênus é seu regente.  Para meditar:- Eu escolho o caminho que conduz entre as duas grandes linhas de força.</t>
  </si>
  <si>
    <t xml:space="preserve">LIBRA </t>
  </si>
  <si>
    <t xml:space="preserve"> Já que tem que fazer, que se faça pelo menos bem e correto.  Este é um típico pensamento virginiano a quem foi dado a tarefa de promover ajustes, purificar e tornar tudo bom e eficiente, e nisso se inclui pessoas e coisas.  E é exatamente aí que o virginiano sofre, pois com sua visão apurada do que julga perfeição, pode tornar-se excessivamente crítico não só com os outros mas consigo mesmo.  É no seu mundo que tudo passa a ser catalogado, separado, discriminado e arquivado para que possa ser utilizado na hora certa e com extrema precisão.  E isso desgasta, estressa, pois raramente relaxa, sempre tensionando pois ninguém pode fazer tão bem e melhor que os virginianos pelo menos é o que eles pensam e nisso realmente eles tem razão, pois sua inteligência prática os faz seletivos e depuradores..  Mas deveriam ter em conta que a perfeição é uma meta a ser alcançada e procurar aceitar as imperfeições que fazem parte do Universo em desenvolvimento, e assim relaxariam , divertiriam e gozariam a vida com mais humor e leveza.  Seu Dom : a pureza de pensamento.  O eficiente, organizado e discriminatório Mercúrio é seu regente.  Deve procurar a purificação e não a perfeição.  Para meditar:- Eu sou a Mãe e o Filho. Eu, Deus, Eu matéria sou. </t>
  </si>
  <si>
    <t xml:space="preserve">VIRGEM </t>
  </si>
  <si>
    <t xml:space="preserve"> Superados os traumas de infância, onde pode não ter se sentido valorizado e distinguido como gostaria, estará pronto para ser a sua essência principal.  Criativo, estimulante, líder, sempre pronto a conduzir com maestria e dignidade o que lhe coube como tarefa, sejam pessoas, filhos, seres viventes , objetos animados e inanimados.  E deverá ser assim tal qual o Sol que a tudo anima com seu calor e luz.  Apenas deve ter presente e consciente que a sua Luz foi lhe dada como prêmio que deverá utilizar com sabedoria, bondade e amor e saber também que é mais uma luz das muitas espalhadas em todo o Universo e sua principal tarefa é conscientizar , através da sua criação, que cada um tem a sua Luz própria.  Sua maior dádiva: a Honra  O criativo, inventivo e doador da vida Sol é o seu regente.  Tem um grande coração e tal qual este órgão que centraliza todo o sangue do corpo e o distribui deve fazer o mesmo com sua criação, e evitar de todas as formas a vaidade.  Para meditar:- Eu sou Aquele e Aquele sou Eu.    </t>
  </si>
  <si>
    <t xml:space="preserve">LEÃO </t>
  </si>
  <si>
    <t xml:space="preserve"> Emotivo, sensível, carente, se defende como pode do que suspeita que pode lhe magoar e assim age com reservas, abrindo suas defesas somente quando , utilizando a sua intuição, não identifique nada que o possa admoestar.  Mas nem sempre foi assim. Tempo houve em que acreditava em tudo e todos, porém se decepcionou com o que encontrou , e isto o fez desconfiado.  Mas, quando perde o medo de viver, quando percebe que o "lá fora" é menos do que supunha, então , ele abre seus espaços, e percebe que carrega nas suas costas a sua própria casa e o seu lar será construído aonde suas pernas o levarem. E sua casa será iluminada, e lá dentro as pessoas que mais gosta, que cercará com todos os cuidados.  Seus amigos sabem disso, pois os cancerianos cuidam muito bem de todos.  Sua maior dádiva: a Família.  A sensível e instável Lua é seu regente.  Devem evitar as birras, manhas, chantagens emocionais e serem  o que mais sabem ser, geradores da vida.  Para meditar:- eu construo uma casa iluminada e nela habito.    </t>
  </si>
  <si>
    <t xml:space="preserve">CÂNCER </t>
  </si>
  <si>
    <t xml:space="preserve"> Saber, conhecer, novidades que estão por aí, reunir fatos, dissecar histórias. O mundo lhe atrai muito, o seu movimento, as mudanças.  É como se o geminiano visse a Terra se movendo no espaço onde "nada será como antes".  Esse movimento da vida, das pessoas lhe atrai e alimenta  a sua energia principal que é a do pensamento.  É nesse reino que habita, e toda forma de comunicação escrita, visual, oral e corporal.  Consegue como poucos interligar idéias, fatos e tudo que o cerca dando "nome aos bois".  Para que tenha boa saúde precisa entrar constantemente em interação com o mundo que o cerca, levando, trazendo notícias, informações e conhecendo um pouco de tudo.  Mas em alguma etapa da sua vida, deve parar e aprofundar-se no que mais lhe atraiu até então, e se tornar um mestre no assunto.  Deve evitar comentários que não acrescentam nada e selecionar melhor o que comunica.  Sua dádiva : o Conhecimento.  O esperto e comunicativo Mercúrio é o seu regente.  Deve procurar sempre informar e nunca fofocar.  Para meditar: - eu reconheço meu outro ego, e no declínio daquele ego eu cresço e brilho. </t>
  </si>
  <si>
    <t xml:space="preserve">GÊMEOS </t>
  </si>
  <si>
    <t xml:space="preserve"> Os sentidos são importantes para os taurinos.  Tocar, cheirar , sentir com a pele com o paladar ; mundo da forma e da matéria, seu grande palco.  Sensações físicas, odores diversos, a beleza da natureza, suas cores, formas , seu som, atraem-no particularmente. Ter conforto, um teto, seus objetos, suas idéias, pessoas são fundamentais.  E aí é que estão os seus desafios.  Se por um lado sente grande necessidade de possuir, pois isso o faz vivo, seguro, por outro lado precisa aprender o desapego.  Ter a consciência exata de que tudo o que tem e que acredita ser seu , na realidade é empréstimo e seu maior prazer real é usufruir com sabedoria compartilhando com as pessoas que o rodeiam para que todos possam usufruir também, pois o bem que lhe coube foi o de ter força suficiente para dar forma aos seus desejos.  E saber deixar ir embora o que não serve mais para que a vida não o obrigue a se desfazer daquilo que não tem mais significado para sua evolução pessoal.  Sua dádiva: a Força. Use-a com sabedoria.  O terno e suave Vênus é o seu regente.  Deve procurar dar forma, porém sem se apegar.  Para meditar:- Eu vejo e quando o Olho se abre tudo se ilumina.   </t>
  </si>
  <si>
    <t xml:space="preserve">TOURO </t>
  </si>
  <si>
    <t xml:space="preserve"> Iniciar, ser um pioneiro, vencer, correr atrás do objeto do desejo, custe o que custar, obedecendo o seu foco de atenção e energia mental.  É assim que você se move, é assim que você é feliz e é por aí que deve seguir, mas lembrando que os excessos devem ser eliminados. Portanto a raiva, a violência, a insatisfação, a impaciência devem ser pouco a pouco trabalhados e transformados em energia saudável, para dar lugar a uma pessoa que aja com firmeza, determinação, coragem, vivacidade, porém com consciência que seus limites se estendem até o limite do outro.  É fácil reconhecer um ariano.  Ele é franco, direto e por essas características acaba sendo mal interpretado.  Na verdade falar e agir com diplomacia seria o ideal, mas isso é o trabalho de uma vida inteira.  Sua virtude é a do auto-respeito.  Marte, guerreiro, lutador é o seu regente.  Deve procurar agir sem medo.  Para meditar: - Eu venho, e do plano da mente, governo.</t>
  </si>
  <si>
    <t xml:space="preserve">ÁRIES </t>
  </si>
  <si>
    <t>Característica</t>
  </si>
  <si>
    <t>Signo</t>
  </si>
  <si>
    <t>Peixes – 20/2 a 20/3</t>
  </si>
  <si>
    <t>Aquário – 21/1 a 19/2</t>
  </si>
  <si>
    <t>Capricórnio – 22/12 a 20/1</t>
  </si>
  <si>
    <t>Sagitário – 22/11 a 21/12</t>
  </si>
  <si>
    <t>Escorpião – 23/10 a 21/11</t>
  </si>
  <si>
    <t>Libra – 23/9 a 22/10</t>
  </si>
  <si>
    <t>Virgem – 23/8 a 22/9</t>
  </si>
  <si>
    <t>Leão – 22/7 a 22/8</t>
  </si>
  <si>
    <t>Câncer – 21/6 a 21/7</t>
  </si>
  <si>
    <t>Gêmeos – 21/5 a 20/6</t>
  </si>
  <si>
    <t>Touro – 21/4 a 20/5</t>
  </si>
  <si>
    <t>Áries – 21/3 a 20/4</t>
  </si>
  <si>
    <t>Qual o dia do seu aniversário?</t>
  </si>
  <si>
    <t xml:space="preserve">RUA SAO ROQUE 885 </t>
  </si>
  <si>
    <t>Wanslívia Heitor de Paula</t>
  </si>
  <si>
    <t xml:space="preserve">RUA DR. RAUL DA ROCHA MEDEIROS, 1950/A </t>
  </si>
  <si>
    <t>Voltaire Rebelado de França</t>
  </si>
  <si>
    <t xml:space="preserve">AV. PASCHOAL DEL GROSSI, S/N </t>
  </si>
  <si>
    <t>Vivelinda Cabrita</t>
  </si>
  <si>
    <t xml:space="preserve">ROD.ARMANDO DE SALES OLIVEIRA KM 393 </t>
  </si>
  <si>
    <t>Vitor Hugo Tocagaita</t>
  </si>
  <si>
    <t xml:space="preserve">VOLUNTARIOADRIANO CINTRA, 281 </t>
  </si>
  <si>
    <t>Vitimado José de Araújo</t>
  </si>
  <si>
    <t xml:space="preserve">FAZ. DOURADINHO </t>
  </si>
  <si>
    <t>Vitória Carne e Osso</t>
  </si>
  <si>
    <t xml:space="preserve">RUA JABOTICABAL 386 </t>
  </si>
  <si>
    <t>Vicente Mais ou Menos de Souza</t>
  </si>
  <si>
    <t xml:space="preserve">RUA BAMBOZZI 460 </t>
  </si>
  <si>
    <t>Veneza Americana do Recife</t>
  </si>
  <si>
    <t xml:space="preserve">AV TANCREDO NEVES, 505 </t>
  </si>
  <si>
    <t>Valdir Tirado Grosso</t>
  </si>
  <si>
    <t xml:space="preserve">SIA/S TRECHO 06 LT. 10/20 </t>
  </si>
  <si>
    <t>Universo Cândido</t>
  </si>
  <si>
    <t xml:space="preserve">RUA PAULO D, ASSUNCAO, 231 </t>
  </si>
  <si>
    <t>Um Mesmo de Almeida</t>
  </si>
  <si>
    <t xml:space="preserve">RUA LIBERATO DE MACEDO, 850 </t>
  </si>
  <si>
    <t>Um Dois Três de Oliveira Quatro</t>
  </si>
  <si>
    <t xml:space="preserve">AV. MANOEL DOMINGOS PINTO, 274 </t>
  </si>
  <si>
    <t>Último Vaqueiro</t>
  </si>
  <si>
    <t xml:space="preserve">FAZENDA MANTIELE </t>
  </si>
  <si>
    <t>Última Delícia do Casal Carvalho</t>
  </si>
  <si>
    <t xml:space="preserve">RUA ARCIPRESTES EZEQUIAS, 281 </t>
  </si>
  <si>
    <t>Tropicão de Almeida</t>
  </si>
  <si>
    <t xml:space="preserve">RUA MARIZ E BARROS, 146 </t>
  </si>
  <si>
    <t>Telesforo Veras</t>
  </si>
  <si>
    <t xml:space="preserve">AV. DOS FERROVIARIOS, 179 </t>
  </si>
  <si>
    <t>Soraiadite das Duas a Primeira</t>
  </si>
  <si>
    <t xml:space="preserve">RUA DR.ALBERTO FERREIRA, 179 </t>
  </si>
  <si>
    <t>Simplício Simplório da Simplicidade Simples</t>
  </si>
  <si>
    <t xml:space="preserve">RUA EXPEDICIONARIOS - 102 </t>
  </si>
  <si>
    <t>Sete Chagas de Jesus e Salve Pátria</t>
  </si>
  <si>
    <t xml:space="preserve">AV. SANTA CATARINA, 935 </t>
  </si>
  <si>
    <t>Segundo Avelino Peito</t>
  </si>
  <si>
    <t xml:space="preserve">AV. CONSTANTE PAVA, 1155 </t>
  </si>
  <si>
    <t>Sebastião Salgado Doce</t>
  </si>
  <si>
    <t>AV ANTONIO FREDERICO OZANAM 1440</t>
  </si>
  <si>
    <t>Sansão Vagina</t>
  </si>
  <si>
    <t xml:space="preserve">RUA CARLOS SILVEIRA FRANCO NETO, 740 </t>
  </si>
  <si>
    <t>Safira Azul Esverdeada</t>
  </si>
  <si>
    <t xml:space="preserve">ROD. COMTE JOAO RIBEIRO DE BARROS KM 345 </t>
  </si>
  <si>
    <t>Rômulo Reme Remido Rodó</t>
  </si>
  <si>
    <t xml:space="preserve">AV BELEM 90 </t>
  </si>
  <si>
    <t>Rolando Escadabaixo</t>
  </si>
  <si>
    <t xml:space="preserve">ROD. SP 333 - KM 151 </t>
  </si>
  <si>
    <t>Rolando Caio da Rocha</t>
  </si>
  <si>
    <t xml:space="preserve">PRAÃ‡A DR JOAQUIM BATISTA, 150 </t>
  </si>
  <si>
    <t>Rocambole Simionato</t>
  </si>
  <si>
    <t xml:space="preserve">DAIA 03 MAD. 4,5,6 </t>
  </si>
  <si>
    <t>Rita Marciana Arrotéia</t>
  </si>
  <si>
    <t xml:space="preserve">ALAMEDA ITAPECURU, 179 </t>
  </si>
  <si>
    <t>Restos Mortais de Catarina</t>
  </si>
  <si>
    <t xml:space="preserve">RUA GILDO GUARNIERI, 283 </t>
  </si>
  <si>
    <t>Ressurgente Monte Santos</t>
  </si>
  <si>
    <t xml:space="preserve">RUA ROSA DEL NERO RELA, 300 </t>
  </si>
  <si>
    <t>Renato Pordeus Furtado</t>
  </si>
  <si>
    <t xml:space="preserve">RUA HERMANTINO COELHO, 704 </t>
  </si>
  <si>
    <t>Remédio Amargo</t>
  </si>
  <si>
    <t xml:space="preserve">RUA PORTO, 630 </t>
  </si>
  <si>
    <t>Radigunda Cercená Vicensi</t>
  </si>
  <si>
    <t>AV RIO BRANCO, 472 CX POSTAL1</t>
  </si>
  <si>
    <t>Protestado Felix Correa</t>
  </si>
  <si>
    <t>RUA DR FRANCISCO P M BARBOSA 755</t>
  </si>
  <si>
    <t>Produto do Amor Conjugal de Marichá e Maribel</t>
  </si>
  <si>
    <t xml:space="preserve">RUA ONOFRE BATISTA, 21 </t>
  </si>
  <si>
    <t>Primavera Verão Outono Inverno</t>
  </si>
  <si>
    <t xml:space="preserve">RUA XV DE NOVEMBRO 741/781 fone 019-3863-9761 </t>
  </si>
  <si>
    <t>Primeira Delícia Figueiredo Azevedo</t>
  </si>
  <si>
    <t xml:space="preserve">RUA ARIZONA, 1349 SL 6A </t>
  </si>
  <si>
    <t>Pombinha Guerreira Martins</t>
  </si>
  <si>
    <t xml:space="preserve">RUA BREJO ALEGRE, 200 </t>
  </si>
  <si>
    <t>Plácido e Seus Companheiros</t>
  </si>
  <si>
    <t xml:space="preserve">AV DAS NAÃ‡ÃoES UNIDAS, 20882 </t>
  </si>
  <si>
    <t>Placenta Maricórnia da Letra Pi</t>
  </si>
  <si>
    <t>ESTRADA VELHA DE ITAPECERICA, 3030</t>
  </si>
  <si>
    <t>Peta Perpétua de Ceceta</t>
  </si>
  <si>
    <t xml:space="preserve">RUA SALTO GRANDE, 144 </t>
  </si>
  <si>
    <t>Predileta Protestante</t>
  </si>
  <si>
    <t xml:space="preserve">RUA TURMALINA, 156 </t>
  </si>
  <si>
    <t>Percilina Pretextata</t>
  </si>
  <si>
    <t xml:space="preserve">AV DOLORES MARTINS RUBINHO 901 </t>
  </si>
  <si>
    <t>Penha Pedrinha Bonitinha da Silva</t>
  </si>
  <si>
    <t xml:space="preserve">RUA CLIMACO BARBOSA, 700 </t>
  </si>
  <si>
    <t>Paranahyba Pirapitinga Santana</t>
  </si>
  <si>
    <t>indicadas com "R".</t>
  </si>
  <si>
    <t>que podem ser executadas sequencialmente. As respostas correspondem às planilhas</t>
  </si>
  <si>
    <t>Funções de Pesq e Referência (Cap. 11)</t>
  </si>
  <si>
    <t>ao código (função Escolher)</t>
  </si>
  <si>
    <t>funcionário correspondente</t>
  </si>
  <si>
    <t>Flávia</t>
  </si>
  <si>
    <t xml:space="preserve">escreva o nome do </t>
  </si>
  <si>
    <t>Mariana</t>
  </si>
  <si>
    <t>No espaço amarelo</t>
  </si>
  <si>
    <t>Ana</t>
  </si>
  <si>
    <t>Extenso</t>
  </si>
  <si>
    <t>Dia da Semana</t>
  </si>
  <si>
    <t>ao código (função Procv)</t>
  </si>
  <si>
    <t>Palmas</t>
  </si>
  <si>
    <t>Tocantins</t>
  </si>
  <si>
    <t>TO</t>
  </si>
  <si>
    <t>São Paulo</t>
  </si>
  <si>
    <t>Aracaju</t>
  </si>
  <si>
    <t>Sergipe</t>
  </si>
  <si>
    <t>Florianópolis</t>
  </si>
  <si>
    <t>Santa Catarina</t>
  </si>
  <si>
    <t>SC</t>
  </si>
  <si>
    <t>Porto Alegre</t>
  </si>
  <si>
    <t>Rio Grande do Sul</t>
  </si>
  <si>
    <t>RS</t>
  </si>
  <si>
    <t>Boa Vista</t>
  </si>
  <si>
    <t>Roraima</t>
  </si>
  <si>
    <t>RR</t>
  </si>
  <si>
    <t>Porto Velho</t>
  </si>
  <si>
    <t>Rondônia</t>
  </si>
  <si>
    <t>RO</t>
  </si>
  <si>
    <t>Natal</t>
  </si>
  <si>
    <t>Rio Grande do Norte</t>
  </si>
  <si>
    <t>RN</t>
  </si>
  <si>
    <t>Rio de Janeiro</t>
  </si>
  <si>
    <t>RJ</t>
  </si>
  <si>
    <t>Curitiba</t>
  </si>
  <si>
    <t>Paraná</t>
  </si>
  <si>
    <t>PR</t>
  </si>
  <si>
    <t>Teresina</t>
  </si>
  <si>
    <t>Piauí</t>
  </si>
  <si>
    <t>PI</t>
  </si>
  <si>
    <t>Recife</t>
  </si>
  <si>
    <t>Pernambuco</t>
  </si>
  <si>
    <t>PE</t>
  </si>
  <si>
    <t>João Pessoa</t>
  </si>
  <si>
    <t>Paraíba</t>
  </si>
  <si>
    <t>PB</t>
  </si>
  <si>
    <t>Belém</t>
  </si>
  <si>
    <t>Pará</t>
  </si>
  <si>
    <t>Cuiabá</t>
  </si>
  <si>
    <t>Mato Grosso</t>
  </si>
  <si>
    <t>MT</t>
  </si>
  <si>
    <t>Campo Grande</t>
  </si>
  <si>
    <t>Mato Grosso do Sul</t>
  </si>
  <si>
    <t>MS</t>
  </si>
  <si>
    <t>Belo Horizonte</t>
  </si>
  <si>
    <t>Minas Gerais</t>
  </si>
  <si>
    <t>São Luís</t>
  </si>
  <si>
    <t>Maranhão</t>
  </si>
  <si>
    <t>MA</t>
  </si>
  <si>
    <t>Goiânia</t>
  </si>
  <si>
    <t>Goiás</t>
  </si>
  <si>
    <t>GO</t>
  </si>
  <si>
    <t>Vitória</t>
  </si>
  <si>
    <t>Espírito Santo</t>
  </si>
  <si>
    <t>ES</t>
  </si>
  <si>
    <t>Brasília</t>
  </si>
  <si>
    <t>Distrito Federal</t>
  </si>
  <si>
    <t>DF</t>
  </si>
  <si>
    <t>Fortaleza</t>
  </si>
  <si>
    <t>Ceará</t>
  </si>
  <si>
    <t>CE</t>
  </si>
  <si>
    <t>Bahia</t>
  </si>
  <si>
    <t>BA</t>
  </si>
  <si>
    <t>Macapá</t>
  </si>
  <si>
    <t>Amapá</t>
  </si>
  <si>
    <t>AP</t>
  </si>
  <si>
    <t>Manaus</t>
  </si>
  <si>
    <t>Amazonas</t>
  </si>
  <si>
    <t>AM</t>
  </si>
  <si>
    <t>Região?</t>
  </si>
  <si>
    <t>Maceió</t>
  </si>
  <si>
    <t>Alagoas</t>
  </si>
  <si>
    <t>AL</t>
  </si>
  <si>
    <t>Capital?</t>
  </si>
  <si>
    <t>Rio Branco</t>
  </si>
  <si>
    <t>Acre</t>
  </si>
  <si>
    <t>AC</t>
  </si>
  <si>
    <t>Estado?</t>
  </si>
  <si>
    <t>Região</t>
  </si>
  <si>
    <t>Capital</t>
  </si>
  <si>
    <t>Estado</t>
  </si>
  <si>
    <t>Sigla</t>
  </si>
  <si>
    <t>UF</t>
  </si>
  <si>
    <t>N</t>
  </si>
  <si>
    <t>NORTE</t>
  </si>
  <si>
    <t>SUDESTE</t>
  </si>
  <si>
    <t>NE</t>
  </si>
  <si>
    <t>NORDESTE</t>
  </si>
  <si>
    <t>S</t>
  </si>
  <si>
    <t>SUL</t>
  </si>
  <si>
    <t>CO</t>
  </si>
  <si>
    <t>CENTRO OESTE</t>
  </si>
  <si>
    <t>Montes Claros</t>
  </si>
  <si>
    <t>Feira de Santana</t>
  </si>
  <si>
    <t>Campinas</t>
  </si>
  <si>
    <t>Faturamento</t>
  </si>
  <si>
    <t>Cliente</t>
  </si>
  <si>
    <t>Bairro</t>
  </si>
  <si>
    <t>Idade</t>
  </si>
  <si>
    <t>Renda</t>
  </si>
  <si>
    <t>Bom Descanso</t>
  </si>
  <si>
    <t>Diogo</t>
  </si>
  <si>
    <t>Masc</t>
  </si>
  <si>
    <t>Gustavo</t>
  </si>
  <si>
    <t>Centro</t>
  </si>
  <si>
    <t>Arthur</t>
  </si>
  <si>
    <t>Pergunta</t>
  </si>
  <si>
    <t>Sua resposta aqui!</t>
  </si>
  <si>
    <t>Tabela A (questões 1 a 5)</t>
  </si>
  <si>
    <t>Tabela B (questões 6 a 10)</t>
  </si>
  <si>
    <t>Comissão %</t>
  </si>
  <si>
    <t>Prêmio</t>
  </si>
  <si>
    <t>Busca</t>
  </si>
  <si>
    <t>Insira função que busque a partir do nome exato digitado na célula da esquerda o Bairro.</t>
  </si>
  <si>
    <t>Insira função que busque a partir do nome exato digitado na célula da esquerda o Gênero.</t>
  </si>
  <si>
    <t>Insira função que busque a partir do nome exato digitado na célula da esquerda a Idade.</t>
  </si>
  <si>
    <t>Insira função que busque a partir do nome exato digitado na célula da esquerda a Renda.</t>
  </si>
  <si>
    <t>A partir do valor das vendas registrado na célula da esquerda, calcule a comissão percentual.</t>
  </si>
  <si>
    <t>A partir do valor das vendas registrado na célula da esquerda, calcule o prêmio.</t>
  </si>
  <si>
    <t>A partir do valor das vendas registrado na célula da esquerda, calcule a comissão total.</t>
  </si>
  <si>
    <t>O valor total da comissão é igual ao percentual aplicado sobre o valor das vendas mais o prêmio. As vendas estão registradas na coluna H.</t>
  </si>
  <si>
    <t>Insira função que retorne a partir do nome exato digitado na célula da esquerda o resultado de renda/idade.</t>
  </si>
  <si>
    <t>Limite inferior das vendas</t>
  </si>
  <si>
    <t xml:space="preserve"> =PROCV(H3;B4:F6;2;FALSO)</t>
  </si>
  <si>
    <t xml:space="preserve"> =PROCV(H4;B4:F6;3;FALSO)</t>
  </si>
  <si>
    <t xml:space="preserve"> =PROCV(H5;B4:F6;4;FALSO)</t>
  </si>
  <si>
    <t xml:space="preserve"> =PROCV(H6;B4:F6;5;FALSO)</t>
  </si>
  <si>
    <t xml:space="preserve"> =PROCV(H7;B4:F6;5;FALSO)/PROCV(H7;B4:F6;4;FALSO)</t>
  </si>
  <si>
    <t xml:space="preserve"> =PROCV(H8;B9:D12;2)</t>
  </si>
  <si>
    <t xml:space="preserve"> =PROCV(H9;B9:D12;3)</t>
  </si>
  <si>
    <t xml:space="preserve"> =PROCV(H10;B9:D12;2)*H10+PROCV(H10;B9:D12;3)</t>
  </si>
  <si>
    <t xml:space="preserve"> =PROCV(H11;B9:D12;2)*H11+PROCV(H11;B9:D12;3)</t>
  </si>
  <si>
    <t xml:space="preserve"> =PROCV(H12;B9:D12;2)*H12+PROCV(H12;B9:D12;3)</t>
  </si>
  <si>
    <t>Recupere as informações</t>
  </si>
  <si>
    <t>demandas acima!</t>
  </si>
  <si>
    <t>Recupere a região de cada um dos estados.</t>
  </si>
  <si>
    <t>Vendas</t>
  </si>
  <si>
    <t>Prêmio?</t>
  </si>
  <si>
    <t>Limite inferior das Vendas</t>
  </si>
  <si>
    <t>Insira aqui função Proch que permita recuperar o código correspondente à filial</t>
  </si>
  <si>
    <t>Oeste</t>
  </si>
  <si>
    <t>Leste</t>
  </si>
  <si>
    <t>2015.2</t>
  </si>
  <si>
    <t>2015.1</t>
  </si>
  <si>
    <t>Com funções Procv e Proch, recupere as vendas por filial.</t>
  </si>
  <si>
    <t>2014.2</t>
  </si>
  <si>
    <t>2014.1</t>
  </si>
  <si>
    <t>Semestre</t>
  </si>
  <si>
    <t>Semestre \ Filial</t>
  </si>
  <si>
    <t>Vendas por filial e semestre</t>
  </si>
  <si>
    <t xml:space="preserve"> =PROCV(C11;B5:G7;PROCH(C10;C3:G4;2;FALSO);FALSO)</t>
  </si>
  <si>
    <t>Nota</t>
  </si>
  <si>
    <t>Francês</t>
  </si>
  <si>
    <t>Turma</t>
  </si>
  <si>
    <t>João</t>
  </si>
  <si>
    <t>Aluno</t>
  </si>
  <si>
    <t>Inglês</t>
  </si>
  <si>
    <t>Espanhol</t>
  </si>
  <si>
    <t>Ricardo</t>
  </si>
  <si>
    <t>Turma \ Aluno</t>
  </si>
  <si>
    <t>Notas nas disciplinas</t>
  </si>
  <si>
    <t>A partir do nome do aluno e da turma, retorne a nota.</t>
  </si>
  <si>
    <t>Use Procv e Proch.</t>
  </si>
  <si>
    <t xml:space="preserve"> =PROCH(C5;C2:G3;2;FALSO)</t>
  </si>
  <si>
    <t>Aluno  (a)</t>
  </si>
  <si>
    <t xml:space="preserve"> A partir no nome do aluno, retorne a sua turma.</t>
  </si>
  <si>
    <t>Nota de Mariana</t>
  </si>
  <si>
    <t>Com a função Proc, retorne as notas dos alunos solicitados</t>
  </si>
  <si>
    <t>Nota de Ana</t>
  </si>
  <si>
    <t>Nota de Ricardo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</si>
</sst>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3" formatCode="_-* #,##0.00_-;\-* #,##0.00_-;_-* &quot;-&quot;??_-;_-@_-"/>
    <numFmt numFmtId="164" formatCode="_(* #,##0.00_);_(* \(#,##0.00\);_(* &quot;-&quot;??_);_(@_)"/>
    <numFmt numFmtId="165" formatCode="0.0000"/>
    <numFmt numFmtId="166" formatCode="0.0"/>
    <numFmt numFmtId="167" formatCode="_([$€-2]* #,##0.00_);_([$€-2]* \(#,##0.00\);_([$€-2]* &quot;-&quot;??_)"/>
    <numFmt numFmtId="168" formatCode="#,##0.00;[Red]#,##0.00"/>
  </numFmts>
  <fonts count="44"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8"/>
      <name val="Arial"/>
      <family val="2"/>
    </font>
    <font>
      <u/>
      <sz val="10"/>
      <color indexed="12"/>
      <name val="Arial"/>
      <family val="2"/>
    </font>
    <font>
      <b/>
      <sz val="10"/>
      <name val="Arial"/>
      <family val="2"/>
    </font>
    <font>
      <b/>
      <sz val="20"/>
      <color indexed="9"/>
      <name val="Arial"/>
      <family val="2"/>
    </font>
    <font>
      <i/>
      <sz val="10"/>
      <color indexed="12"/>
      <name val="Arial"/>
      <family val="2"/>
    </font>
    <font>
      <b/>
      <i/>
      <sz val="14"/>
      <color indexed="18"/>
      <name val="Arial"/>
      <family val="2"/>
    </font>
    <font>
      <b/>
      <i/>
      <u/>
      <sz val="18"/>
      <color indexed="12"/>
      <name val="Arial"/>
      <family val="2"/>
    </font>
    <font>
      <i/>
      <sz val="10"/>
      <name val="Arial"/>
      <family val="2"/>
    </font>
    <font>
      <sz val="10"/>
      <name val="Arial"/>
      <family val="2"/>
    </font>
    <font>
      <u/>
      <sz val="10"/>
      <color indexed="12"/>
      <name val="Arial"/>
      <family val="2"/>
    </font>
    <font>
      <b/>
      <i/>
      <sz val="12"/>
      <name val="Arial"/>
      <family val="2"/>
    </font>
    <font>
      <b/>
      <sz val="10"/>
      <color indexed="12"/>
      <name val="Arial"/>
      <family val="2"/>
    </font>
    <font>
      <sz val="10"/>
      <name val="Arial"/>
      <family val="2"/>
    </font>
    <font>
      <sz val="10"/>
      <color indexed="10"/>
      <name val="Arial"/>
      <family val="2"/>
    </font>
    <font>
      <sz val="10"/>
      <name val="Arial"/>
      <family val="2"/>
    </font>
    <font>
      <sz val="10"/>
      <color indexed="56"/>
      <name val="Arial"/>
      <family val="2"/>
    </font>
    <font>
      <sz val="10"/>
      <color indexed="8"/>
      <name val="Arial"/>
      <family val="2"/>
    </font>
    <font>
      <sz val="11"/>
      <color indexed="8"/>
      <name val="Calibri"/>
      <family val="2"/>
    </font>
    <font>
      <sz val="10"/>
      <color indexed="10"/>
      <name val="Arial"/>
      <family val="2"/>
    </font>
    <font>
      <b/>
      <sz val="18"/>
      <color indexed="56"/>
      <name val="Arial"/>
      <family val="2"/>
    </font>
    <font>
      <b/>
      <sz val="9"/>
      <color indexed="18"/>
      <name val="Arial"/>
      <family val="2"/>
    </font>
    <font>
      <b/>
      <sz val="10"/>
      <color indexed="12"/>
      <name val="Arial"/>
      <family val="2"/>
    </font>
    <font>
      <b/>
      <sz val="11"/>
      <color indexed="8"/>
      <name val="Calibri"/>
      <family val="2"/>
    </font>
    <font>
      <sz val="10"/>
      <color indexed="56"/>
      <name val="Arial"/>
      <family val="2"/>
    </font>
    <font>
      <sz val="8"/>
      <name val="Arial"/>
      <family val="2"/>
    </font>
    <font>
      <sz val="10"/>
      <color theme="1"/>
      <name val="Calibri"/>
      <family val="2"/>
      <scheme val="minor"/>
    </font>
    <font>
      <sz val="11"/>
      <color theme="1"/>
      <name val="Calibri"/>
      <family val="2"/>
      <scheme val="minor"/>
    </font>
    <font>
      <sz val="10"/>
      <color theme="1"/>
      <name val="Arial"/>
      <family val="2"/>
    </font>
    <font>
      <b/>
      <sz val="16"/>
      <color rgb="FFFF0000"/>
      <name val="Arial"/>
      <family val="2"/>
    </font>
    <font>
      <b/>
      <sz val="11"/>
      <color theme="1"/>
      <name val="Calibri"/>
      <family val="2"/>
      <scheme val="minor"/>
    </font>
    <font>
      <b/>
      <sz val="11"/>
      <name val="Calibri"/>
      <family val="2"/>
      <scheme val="minor"/>
    </font>
    <font>
      <b/>
      <sz val="11"/>
      <color rgb="FFFF0000"/>
      <name val="Calibri"/>
      <family val="2"/>
      <scheme val="minor"/>
    </font>
    <font>
      <sz val="11"/>
      <name val="Calibri"/>
      <family val="2"/>
      <scheme val="minor"/>
    </font>
    <font>
      <b/>
      <sz val="24"/>
      <color rgb="FFC00000"/>
      <name val="Calibri"/>
      <family val="2"/>
      <scheme val="minor"/>
    </font>
    <font>
      <b/>
      <sz val="10"/>
      <color theme="0"/>
      <name val="Arial"/>
      <family val="2"/>
    </font>
    <font>
      <b/>
      <sz val="10"/>
      <color rgb="FFFF0000"/>
      <name val="Arial"/>
      <family val="2"/>
    </font>
  </fonts>
  <fills count="20">
    <fill>
      <patternFill patternType="none"/>
    </fill>
    <fill>
      <patternFill patternType="gray125"/>
    </fill>
    <fill>
      <patternFill patternType="solid">
        <fgColor indexed="9"/>
        <bgColor indexed="64"/>
      </patternFill>
    </fill>
    <fill>
      <patternFill patternType="solid">
        <fgColor indexed="13"/>
        <bgColor indexed="64"/>
      </patternFill>
    </fill>
    <fill>
      <patternFill patternType="solid">
        <fgColor indexed="22"/>
        <bgColor indexed="64"/>
      </patternFill>
    </fill>
    <fill>
      <patternFill patternType="solid">
        <fgColor indexed="11"/>
        <bgColor indexed="64"/>
      </patternFill>
    </fill>
    <fill>
      <patternFill patternType="solid">
        <fgColor indexed="29"/>
        <bgColor indexed="64"/>
      </patternFill>
    </fill>
    <fill>
      <patternFill patternType="solid">
        <fgColor indexed="47"/>
        <bgColor indexed="64"/>
      </patternFill>
    </fill>
    <fill>
      <patternFill patternType="solid">
        <fgColor indexed="57"/>
        <bgColor indexed="64"/>
      </patternFill>
    </fill>
    <fill>
      <patternFill patternType="solid">
        <fgColor indexed="18"/>
        <bgColor indexed="64"/>
      </patternFill>
    </fill>
    <fill>
      <patternFill patternType="solid">
        <fgColor rgb="FFFFFF00"/>
        <bgColor indexed="64"/>
      </patternFill>
    </fill>
    <fill>
      <patternFill patternType="solid">
        <fgColor theme="8" tint="0.59999389629810485"/>
        <bgColor indexed="64"/>
      </patternFill>
    </fill>
    <fill>
      <patternFill patternType="solid">
        <fgColor theme="6" tint="0.79998168889431442"/>
        <bgColor indexed="64"/>
      </patternFill>
    </fill>
    <fill>
      <patternFill patternType="solid">
        <fgColor theme="9" tint="0.79998168889431442"/>
        <bgColor indexed="64"/>
      </patternFill>
    </fill>
    <fill>
      <patternFill patternType="solid">
        <fgColor theme="4" tint="0.79998168889431442"/>
        <bgColor indexed="64"/>
      </patternFill>
    </fill>
    <fill>
      <patternFill patternType="solid">
        <fgColor theme="3" tint="-0.249977111117893"/>
        <bgColor indexed="64"/>
      </patternFill>
    </fill>
    <fill>
      <patternFill patternType="solid">
        <fgColor theme="6" tint="0.59999389629810485"/>
        <bgColor indexed="64"/>
      </patternFill>
    </fill>
    <fill>
      <patternFill patternType="solid">
        <fgColor rgb="FF7030A0"/>
        <bgColor indexed="64"/>
      </patternFill>
    </fill>
    <fill>
      <patternFill patternType="solid">
        <fgColor rgb="FF00B050"/>
        <bgColor indexed="64"/>
      </patternFill>
    </fill>
    <fill>
      <patternFill patternType="solid">
        <fgColor theme="7" tint="0.79998168889431442"/>
        <bgColor indexed="64"/>
      </patternFill>
    </fill>
  </fills>
  <borders count="24">
    <border>
      <left/>
      <right/>
      <top/>
      <bottom/>
      <diagonal/>
    </border>
    <border>
      <left style="thin">
        <color indexed="64"/>
      </left>
      <right style="thin">
        <color indexed="64"/>
      </right>
      <top style="thin">
        <color indexed="64"/>
      </top>
      <bottom style="thin">
        <color indexed="64"/>
      </bottom>
      <diagonal/>
    </border>
    <border>
      <left style="thick">
        <color indexed="55"/>
      </left>
      <right/>
      <top style="thick">
        <color indexed="55"/>
      </top>
      <bottom/>
      <diagonal/>
    </border>
    <border>
      <left/>
      <right/>
      <top style="thick">
        <color indexed="55"/>
      </top>
      <bottom/>
      <diagonal/>
    </border>
    <border>
      <left/>
      <right style="thick">
        <color indexed="55"/>
      </right>
      <top style="thick">
        <color indexed="55"/>
      </top>
      <bottom/>
      <diagonal/>
    </border>
    <border>
      <left style="thick">
        <color indexed="55"/>
      </left>
      <right/>
      <top/>
      <bottom/>
      <diagonal/>
    </border>
    <border>
      <left/>
      <right style="thick">
        <color indexed="55"/>
      </right>
      <top/>
      <bottom/>
      <diagonal/>
    </border>
    <border>
      <left style="thick">
        <color indexed="55"/>
      </left>
      <right/>
      <top/>
      <bottom style="thick">
        <color indexed="55"/>
      </bottom>
      <diagonal/>
    </border>
    <border>
      <left/>
      <right/>
      <top/>
      <bottom style="thick">
        <color indexed="55"/>
      </bottom>
      <diagonal/>
    </border>
    <border>
      <left/>
      <right style="thick">
        <color indexed="55"/>
      </right>
      <top/>
      <bottom style="thick">
        <color indexed="55"/>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style="medium">
        <color indexed="22"/>
      </left>
      <right/>
      <top style="medium">
        <color indexed="22"/>
      </top>
      <bottom style="medium">
        <color indexed="22"/>
      </bottom>
      <diagonal/>
    </border>
    <border>
      <left/>
      <right/>
      <top style="medium">
        <color indexed="22"/>
      </top>
      <bottom style="medium">
        <color indexed="22"/>
      </bottom>
      <diagonal/>
    </border>
    <border>
      <left/>
      <right style="medium">
        <color indexed="22"/>
      </right>
      <top style="medium">
        <color indexed="22"/>
      </top>
      <bottom style="medium">
        <color indexed="22"/>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1">
    <xf numFmtId="0" fontId="0" fillId="0" borderId="0"/>
    <xf numFmtId="167" fontId="7" fillId="0" borderId="0" applyFont="0" applyFill="0" applyBorder="0" applyAlignment="0" applyProtection="0"/>
    <xf numFmtId="0" fontId="9" fillId="0" borderId="0" applyNumberFormat="0" applyFill="0" applyBorder="0" applyAlignment="0" applyProtection="0">
      <alignment vertical="top"/>
      <protection locked="0"/>
    </xf>
    <xf numFmtId="165" fontId="24" fillId="0" borderId="0" applyFont="0" applyFill="0" applyBorder="0" applyAlignment="0" applyProtection="0"/>
    <xf numFmtId="0" fontId="33" fillId="0" borderId="0"/>
    <xf numFmtId="0" fontId="16" fillId="0" borderId="0"/>
    <xf numFmtId="0" fontId="34" fillId="0" borderId="0"/>
    <xf numFmtId="9" fontId="7" fillId="0" borderId="0" applyFont="0" applyFill="0" applyBorder="0" applyAlignment="0" applyProtection="0"/>
    <xf numFmtId="164" fontId="16" fillId="0" borderId="0" applyFont="0" applyFill="0" applyBorder="0" applyAlignment="0" applyProtection="0"/>
    <xf numFmtId="164" fontId="7" fillId="0" borderId="0" applyFont="0" applyFill="0" applyBorder="0" applyAlignment="0" applyProtection="0"/>
    <xf numFmtId="0" fontId="6" fillId="0" borderId="0"/>
    <xf numFmtId="0" fontId="7" fillId="0" borderId="0"/>
    <xf numFmtId="165" fontId="35" fillId="0" borderId="0" applyFont="0" applyFill="0" applyBorder="0" applyAlignment="0" applyProtection="0"/>
    <xf numFmtId="0" fontId="7" fillId="0" borderId="0"/>
    <xf numFmtId="0" fontId="7" fillId="0" borderId="0" applyNumberFormat="0" applyFill="0" applyBorder="0" applyAlignment="0" applyProtection="0"/>
    <xf numFmtId="0" fontId="5" fillId="0" borderId="0"/>
    <xf numFmtId="43" fontId="7" fillId="0" borderId="0" applyFont="0" applyFill="0" applyBorder="0" applyAlignment="0" applyProtection="0"/>
    <xf numFmtId="43" fontId="7" fillId="0" borderId="0" applyFont="0" applyFill="0" applyBorder="0" applyAlignment="0" applyProtection="0"/>
    <xf numFmtId="0" fontId="2" fillId="0" borderId="0"/>
    <xf numFmtId="43" fontId="2" fillId="0" borderId="0" applyFont="0" applyFill="0" applyBorder="0" applyAlignment="0" applyProtection="0"/>
    <xf numFmtId="0" fontId="1" fillId="0" borderId="0"/>
  </cellStyleXfs>
  <cellXfs count="248">
    <xf numFmtId="0" fontId="0" fillId="0" borderId="0" xfId="0"/>
    <xf numFmtId="0" fontId="0" fillId="0" borderId="1" xfId="0" applyBorder="1" applyAlignment="1">
      <alignment horizontal="center"/>
    </xf>
    <xf numFmtId="0" fontId="0" fillId="0" borderId="0" xfId="0" applyBorder="1"/>
    <xf numFmtId="0" fontId="0" fillId="2" borderId="0" xfId="0" applyFill="1"/>
    <xf numFmtId="0" fontId="0" fillId="2" borderId="0" xfId="0" applyFill="1" applyBorder="1"/>
    <xf numFmtId="0" fontId="14" fillId="2" borderId="0" xfId="0" applyFont="1" applyFill="1" applyBorder="1"/>
    <xf numFmtId="0" fontId="13" fillId="2" borderId="0" xfId="0" quotePrefix="1" applyFont="1" applyFill="1" applyBorder="1"/>
    <xf numFmtId="0" fontId="10" fillId="2" borderId="0" xfId="0" applyFont="1" applyFill="1" applyBorder="1"/>
    <xf numFmtId="0" fontId="12" fillId="0" borderId="0" xfId="0" applyFont="1" applyFill="1" applyBorder="1"/>
    <xf numFmtId="0" fontId="0" fillId="2" borderId="2" xfId="0" applyFill="1" applyBorder="1"/>
    <xf numFmtId="0" fontId="0" fillId="2" borderId="3" xfId="0" applyFill="1" applyBorder="1"/>
    <xf numFmtId="0" fontId="0" fillId="0" borderId="3" xfId="0" applyBorder="1"/>
    <xf numFmtId="0" fontId="0" fillId="0" borderId="4" xfId="0" applyBorder="1"/>
    <xf numFmtId="0" fontId="0" fillId="2" borderId="5" xfId="0" applyFill="1" applyBorder="1"/>
    <xf numFmtId="0" fontId="0" fillId="0" borderId="6" xfId="0" applyBorder="1"/>
    <xf numFmtId="0" fontId="0" fillId="2" borderId="7" xfId="0" applyFill="1" applyBorder="1"/>
    <xf numFmtId="0" fontId="0" fillId="2" borderId="8" xfId="0" applyFill="1" applyBorder="1"/>
    <xf numFmtId="0" fontId="0" fillId="0" borderId="8" xfId="0" applyBorder="1"/>
    <xf numFmtId="0" fontId="0" fillId="0" borderId="9" xfId="0" applyBorder="1"/>
    <xf numFmtId="0" fontId="15" fillId="0" borderId="0" xfId="0" applyFont="1"/>
    <xf numFmtId="0" fontId="17" fillId="2" borderId="0" xfId="2" applyFont="1" applyFill="1" applyBorder="1" applyAlignment="1" applyProtection="1"/>
    <xf numFmtId="0" fontId="9" fillId="2" borderId="0" xfId="2" applyFill="1" applyBorder="1" applyAlignment="1" applyProtection="1"/>
    <xf numFmtId="0" fontId="18" fillId="2" borderId="0" xfId="0" applyFont="1" applyFill="1" applyBorder="1" applyAlignment="1">
      <alignment horizontal="left"/>
    </xf>
    <xf numFmtId="0" fontId="27" fillId="2" borderId="0" xfId="0" applyFont="1" applyFill="1" applyBorder="1"/>
    <xf numFmtId="0" fontId="16" fillId="0" borderId="0" xfId="0" applyFont="1"/>
    <xf numFmtId="0" fontId="28" fillId="0" borderId="0" xfId="0" applyFont="1" applyBorder="1"/>
    <xf numFmtId="0" fontId="10" fillId="2" borderId="0" xfId="5" applyFont="1" applyFill="1" applyBorder="1"/>
    <xf numFmtId="0" fontId="16" fillId="0" borderId="0" xfId="5"/>
    <xf numFmtId="0" fontId="18" fillId="2" borderId="0" xfId="5" applyFont="1" applyFill="1" applyBorder="1" applyAlignment="1">
      <alignment horizontal="left"/>
    </xf>
    <xf numFmtId="0" fontId="0" fillId="0" borderId="0" xfId="0" applyAlignment="1">
      <alignment vertical="center" wrapText="1"/>
    </xf>
    <xf numFmtId="0" fontId="0" fillId="0" borderId="0" xfId="0" applyBorder="1" applyAlignment="1">
      <alignment horizontal="center"/>
    </xf>
    <xf numFmtId="2" fontId="0" fillId="0" borderId="1" xfId="0" applyNumberFormat="1" applyBorder="1" applyAlignment="1">
      <alignment horizontal="center"/>
    </xf>
    <xf numFmtId="0" fontId="0" fillId="0" borderId="0" xfId="0" applyFill="1" applyAlignment="1">
      <alignment vertical="center" wrapText="1"/>
    </xf>
    <xf numFmtId="2" fontId="19" fillId="0" borderId="1" xfId="0" applyNumberFormat="1" applyFont="1" applyBorder="1" applyAlignment="1">
      <alignment horizontal="center"/>
    </xf>
    <xf numFmtId="0" fontId="0" fillId="0" borderId="0" xfId="0" applyAlignment="1">
      <alignment horizontal="left" vertical="center" wrapText="1"/>
    </xf>
    <xf numFmtId="0" fontId="16" fillId="0" borderId="1" xfId="0" applyFont="1" applyBorder="1" applyAlignment="1">
      <alignment horizontal="center"/>
    </xf>
    <xf numFmtId="0" fontId="10" fillId="0" borderId="1" xfId="0" applyFont="1" applyBorder="1" applyAlignment="1">
      <alignment horizontal="center"/>
    </xf>
    <xf numFmtId="0" fontId="16" fillId="0" borderId="1" xfId="5" applyBorder="1"/>
    <xf numFmtId="0" fontId="10" fillId="0" borderId="1" xfId="5" applyFont="1" applyBorder="1" applyAlignment="1">
      <alignment horizontal="center"/>
    </xf>
    <xf numFmtId="0" fontId="16" fillId="0" borderId="1" xfId="5" applyBorder="1" applyAlignment="1">
      <alignment horizontal="center"/>
    </xf>
    <xf numFmtId="2" fontId="16" fillId="0" borderId="1" xfId="0" applyNumberFormat="1" applyFont="1" applyBorder="1" applyAlignment="1">
      <alignment horizontal="center"/>
    </xf>
    <xf numFmtId="0" fontId="0" fillId="0" borderId="1" xfId="0" applyBorder="1" applyAlignment="1">
      <alignment horizontal="left"/>
    </xf>
    <xf numFmtId="0" fontId="0" fillId="0" borderId="0" xfId="0" applyBorder="1" applyAlignment="1">
      <alignment horizontal="left"/>
    </xf>
    <xf numFmtId="0" fontId="16" fillId="0" borderId="0" xfId="0" applyFont="1" applyBorder="1" applyAlignment="1">
      <alignment horizontal="center"/>
    </xf>
    <xf numFmtId="166" fontId="0" fillId="0" borderId="0" xfId="0" applyNumberFormat="1" applyBorder="1" applyAlignment="1">
      <alignment horizontal="center"/>
    </xf>
    <xf numFmtId="166" fontId="16" fillId="0" borderId="0" xfId="0" applyNumberFormat="1" applyFont="1" applyBorder="1" applyAlignment="1">
      <alignment horizontal="center"/>
    </xf>
    <xf numFmtId="0" fontId="16" fillId="0" borderId="1" xfId="0" applyFont="1" applyFill="1" applyBorder="1" applyAlignment="1">
      <alignment horizontal="center"/>
    </xf>
    <xf numFmtId="0" fontId="29" fillId="0" borderId="1" xfId="0" applyFont="1" applyBorder="1" applyAlignment="1">
      <alignment horizontal="center"/>
    </xf>
    <xf numFmtId="14" fontId="0" fillId="0" borderId="1" xfId="0" applyNumberFormat="1" applyBorder="1" applyAlignment="1">
      <alignment horizontal="center"/>
    </xf>
    <xf numFmtId="168" fontId="16" fillId="0" borderId="1" xfId="0" applyNumberFormat="1" applyFont="1" applyBorder="1" applyAlignment="1">
      <alignment horizontal="center"/>
    </xf>
    <xf numFmtId="168" fontId="29" fillId="0" borderId="1" xfId="0" applyNumberFormat="1" applyFont="1" applyBorder="1" applyAlignment="1">
      <alignment horizontal="center"/>
    </xf>
    <xf numFmtId="2" fontId="29" fillId="0" borderId="1" xfId="0" applyNumberFormat="1" applyFont="1" applyBorder="1" applyAlignment="1">
      <alignment horizontal="center"/>
    </xf>
    <xf numFmtId="0" fontId="10" fillId="0" borderId="0" xfId="5" applyFont="1" applyAlignment="1">
      <alignment horizontal="center"/>
    </xf>
    <xf numFmtId="2" fontId="16" fillId="0" borderId="1" xfId="5" applyNumberFormat="1" applyBorder="1" applyAlignment="1">
      <alignment horizontal="center"/>
    </xf>
    <xf numFmtId="0" fontId="19" fillId="0" borderId="1" xfId="0" applyFont="1" applyBorder="1" applyAlignment="1">
      <alignment horizontal="left"/>
    </xf>
    <xf numFmtId="0" fontId="16" fillId="0" borderId="1" xfId="0" applyFont="1" applyBorder="1" applyAlignment="1">
      <alignment horizontal="left"/>
    </xf>
    <xf numFmtId="4" fontId="0" fillId="0" borderId="1" xfId="0" applyNumberFormat="1" applyBorder="1" applyAlignment="1">
      <alignment horizontal="center"/>
    </xf>
    <xf numFmtId="4" fontId="19" fillId="0" borderId="1" xfId="0" applyNumberFormat="1" applyFont="1" applyBorder="1" applyAlignment="1">
      <alignment horizontal="center"/>
    </xf>
    <xf numFmtId="10" fontId="0" fillId="0" borderId="1" xfId="0" applyNumberFormat="1" applyBorder="1" applyAlignment="1">
      <alignment horizontal="center"/>
    </xf>
    <xf numFmtId="10" fontId="0" fillId="0" borderId="1" xfId="7" applyNumberFormat="1" applyFont="1" applyBorder="1" applyAlignment="1">
      <alignment horizontal="center"/>
    </xf>
    <xf numFmtId="0" fontId="10" fillId="0" borderId="1" xfId="0" applyFont="1" applyBorder="1" applyAlignment="1">
      <alignment horizontal="center" vertical="center" wrapText="1"/>
    </xf>
    <xf numFmtId="0" fontId="10" fillId="0" borderId="1" xfId="0" applyFont="1" applyBorder="1" applyAlignment="1">
      <alignment horizontal="center" vertical="center"/>
    </xf>
    <xf numFmtId="4" fontId="16" fillId="0" borderId="1" xfId="0" applyNumberFormat="1" applyFont="1" applyBorder="1" applyAlignment="1">
      <alignment horizontal="center"/>
    </xf>
    <xf numFmtId="4" fontId="29" fillId="0" borderId="1" xfId="0" applyNumberFormat="1" applyFont="1" applyBorder="1" applyAlignment="1">
      <alignment horizontal="center"/>
    </xf>
    <xf numFmtId="164" fontId="0" fillId="0" borderId="0" xfId="9" applyFont="1"/>
    <xf numFmtId="0" fontId="16" fillId="0" borderId="0" xfId="0" applyFont="1" applyAlignment="1">
      <alignment horizontal="center"/>
    </xf>
    <xf numFmtId="0" fontId="0" fillId="0" borderId="0" xfId="0" applyAlignment="1">
      <alignment horizontal="center"/>
    </xf>
    <xf numFmtId="0" fontId="0" fillId="3" borderId="0" xfId="0" applyFill="1"/>
    <xf numFmtId="0" fontId="10" fillId="4" borderId="0" xfId="0" applyFont="1" applyFill="1"/>
    <xf numFmtId="164" fontId="10" fillId="4" borderId="0" xfId="9" applyFont="1" applyFill="1"/>
    <xf numFmtId="0" fontId="10" fillId="4" borderId="0" xfId="0" applyFont="1" applyFill="1" applyAlignment="1">
      <alignment horizontal="center"/>
    </xf>
    <xf numFmtId="0" fontId="16" fillId="2" borderId="0" xfId="5" applyFill="1"/>
    <xf numFmtId="164" fontId="20" fillId="2" borderId="0" xfId="9" applyFont="1" applyFill="1"/>
    <xf numFmtId="0" fontId="0" fillId="2" borderId="0" xfId="0" applyFill="1" applyAlignment="1">
      <alignment horizontal="center"/>
    </xf>
    <xf numFmtId="0" fontId="34" fillId="0" borderId="0" xfId="6"/>
    <xf numFmtId="0" fontId="34" fillId="0" borderId="0" xfId="6" applyNumberFormat="1"/>
    <xf numFmtId="0" fontId="30" fillId="0" borderId="0" xfId="6" applyFont="1"/>
    <xf numFmtId="0" fontId="34" fillId="3" borderId="1" xfId="6" applyFill="1" applyBorder="1"/>
    <xf numFmtId="0" fontId="34" fillId="5" borderId="1" xfId="6" applyFill="1" applyBorder="1"/>
    <xf numFmtId="0" fontId="34" fillId="0" borderId="0" xfId="6" applyAlignment="1">
      <alignment horizontal="right"/>
    </xf>
    <xf numFmtId="14" fontId="25" fillId="3" borderId="1" xfId="6" applyNumberFormat="1" applyFont="1" applyFill="1" applyBorder="1"/>
    <xf numFmtId="16" fontId="34" fillId="0" borderId="0" xfId="6" applyNumberFormat="1"/>
    <xf numFmtId="14" fontId="34" fillId="3" borderId="1" xfId="6" applyNumberFormat="1" applyFill="1" applyBorder="1"/>
    <xf numFmtId="14" fontId="34" fillId="0" borderId="0" xfId="6" applyNumberFormat="1"/>
    <xf numFmtId="0" fontId="34" fillId="5" borderId="1" xfId="6" applyFill="1" applyBorder="1" applyAlignment="1">
      <alignment horizontal="center"/>
    </xf>
    <xf numFmtId="16" fontId="34" fillId="3" borderId="1" xfId="6" applyNumberFormat="1" applyFill="1" applyBorder="1"/>
    <xf numFmtId="0" fontId="34" fillId="3" borderId="1" xfId="6" applyNumberFormat="1" applyFill="1" applyBorder="1"/>
    <xf numFmtId="0" fontId="34" fillId="3" borderId="1" xfId="6" applyFill="1" applyBorder="1" applyAlignment="1">
      <alignment horizontal="left"/>
    </xf>
    <xf numFmtId="164" fontId="25" fillId="5" borderId="1" xfId="9" applyFont="1" applyFill="1" applyBorder="1"/>
    <xf numFmtId="164" fontId="34" fillId="5" borderId="1" xfId="6" applyNumberFormat="1" applyFill="1" applyBorder="1"/>
    <xf numFmtId="0" fontId="30" fillId="0" borderId="0" xfId="6" applyFont="1" applyAlignment="1">
      <alignment horizontal="right"/>
    </xf>
    <xf numFmtId="0" fontId="16" fillId="2" borderId="0" xfId="5" applyFill="1" applyAlignment="1">
      <alignment horizontal="right"/>
    </xf>
    <xf numFmtId="0" fontId="16" fillId="3" borderId="1" xfId="5" applyFill="1" applyBorder="1" applyAlignment="1">
      <alignment horizontal="center"/>
    </xf>
    <xf numFmtId="0" fontId="16" fillId="6" borderId="1" xfId="5" applyFill="1" applyBorder="1"/>
    <xf numFmtId="0" fontId="10" fillId="2" borderId="0" xfId="5" applyFont="1" applyFill="1"/>
    <xf numFmtId="0" fontId="16" fillId="2" borderId="0" xfId="0" applyFont="1" applyFill="1"/>
    <xf numFmtId="0" fontId="0" fillId="2" borderId="1" xfId="0" applyFill="1" applyBorder="1" applyAlignment="1">
      <alignment horizontal="center"/>
    </xf>
    <xf numFmtId="0" fontId="0" fillId="2" borderId="1" xfId="0" applyFill="1" applyBorder="1"/>
    <xf numFmtId="0" fontId="16" fillId="2" borderId="1" xfId="0" applyFont="1" applyFill="1" applyBorder="1"/>
    <xf numFmtId="0" fontId="16" fillId="3" borderId="1" xfId="0" applyFont="1" applyFill="1" applyBorder="1"/>
    <xf numFmtId="0" fontId="0" fillId="3" borderId="1" xfId="0" applyFill="1" applyBorder="1"/>
    <xf numFmtId="17" fontId="0" fillId="2" borderId="0" xfId="0" applyNumberFormat="1" applyFill="1"/>
    <xf numFmtId="10" fontId="0" fillId="2" borderId="0" xfId="0" applyNumberFormat="1" applyFill="1"/>
    <xf numFmtId="9" fontId="0" fillId="2" borderId="0" xfId="0" applyNumberFormat="1" applyFill="1"/>
    <xf numFmtId="164" fontId="22" fillId="2" borderId="0" xfId="9" applyFont="1" applyFill="1"/>
    <xf numFmtId="0" fontId="16" fillId="2" borderId="0" xfId="0" applyFont="1" applyFill="1" applyAlignment="1">
      <alignment horizontal="center"/>
    </xf>
    <xf numFmtId="164" fontId="22" fillId="2" borderId="0" xfId="9" applyFont="1" applyFill="1" applyAlignment="1">
      <alignment horizontal="center"/>
    </xf>
    <xf numFmtId="164" fontId="0" fillId="2" borderId="0" xfId="0" applyNumberFormat="1" applyFill="1" applyAlignment="1">
      <alignment horizontal="center"/>
    </xf>
    <xf numFmtId="0" fontId="16" fillId="2" borderId="0" xfId="0" applyFont="1" applyFill="1" applyAlignment="1">
      <alignment horizontal="right"/>
    </xf>
    <xf numFmtId="0" fontId="0" fillId="5" borderId="1" xfId="0" applyFill="1" applyBorder="1"/>
    <xf numFmtId="17" fontId="0" fillId="3" borderId="1" xfId="0" applyNumberFormat="1" applyFill="1" applyBorder="1"/>
    <xf numFmtId="164" fontId="22" fillId="3" borderId="1" xfId="9" applyFont="1" applyFill="1" applyBorder="1"/>
    <xf numFmtId="10" fontId="22" fillId="2" borderId="0" xfId="7" applyNumberFormat="1" applyFont="1" applyFill="1"/>
    <xf numFmtId="164" fontId="22" fillId="5" borderId="1" xfId="9" applyFont="1" applyFill="1" applyBorder="1"/>
    <xf numFmtId="0" fontId="26" fillId="2" borderId="0" xfId="0" applyFont="1" applyFill="1" applyAlignment="1">
      <alignment horizontal="right"/>
    </xf>
    <xf numFmtId="164" fontId="26" fillId="2" borderId="0" xfId="9" applyFont="1" applyFill="1"/>
    <xf numFmtId="10" fontId="26" fillId="2" borderId="0" xfId="7" applyNumberFormat="1" applyFont="1" applyFill="1"/>
    <xf numFmtId="0" fontId="15" fillId="2" borderId="0" xfId="0" applyFont="1" applyFill="1"/>
    <xf numFmtId="0" fontId="26" fillId="2" borderId="0" xfId="0" applyFont="1" applyFill="1" applyAlignment="1">
      <alignment horizontal="left"/>
    </xf>
    <xf numFmtId="0" fontId="26" fillId="2" borderId="0" xfId="0" applyFont="1" applyFill="1"/>
    <xf numFmtId="0" fontId="26" fillId="2" borderId="0" xfId="5" applyFont="1" applyFill="1" applyAlignment="1">
      <alignment horizontal="right"/>
    </xf>
    <xf numFmtId="0" fontId="31" fillId="2" borderId="0" xfId="5" applyFont="1" applyFill="1" applyAlignment="1">
      <alignment horizontal="center"/>
    </xf>
    <xf numFmtId="0" fontId="31" fillId="2" borderId="0" xfId="5" applyFont="1" applyFill="1"/>
    <xf numFmtId="164" fontId="16" fillId="3" borderId="1" xfId="9" applyFont="1" applyFill="1" applyBorder="1"/>
    <xf numFmtId="164" fontId="16" fillId="3" borderId="1" xfId="9" applyFont="1" applyFill="1" applyBorder="1" applyAlignment="1">
      <alignment horizontal="left"/>
    </xf>
    <xf numFmtId="164" fontId="16" fillId="3" borderId="1" xfId="9" applyFont="1" applyFill="1" applyBorder="1" applyAlignment="1"/>
    <xf numFmtId="14" fontId="16" fillId="3" borderId="1" xfId="9" applyNumberFormat="1" applyFont="1" applyFill="1" applyBorder="1"/>
    <xf numFmtId="0" fontId="16" fillId="2" borderId="0" xfId="5" applyFill="1" applyAlignment="1">
      <alignment vertical="center"/>
    </xf>
    <xf numFmtId="0" fontId="16" fillId="7" borderId="10" xfId="5" applyFill="1" applyBorder="1" applyAlignment="1">
      <alignment vertical="center"/>
    </xf>
    <xf numFmtId="0" fontId="16" fillId="7" borderId="10" xfId="5" applyFill="1" applyBorder="1" applyAlignment="1">
      <alignment horizontal="right" vertical="center"/>
    </xf>
    <xf numFmtId="164" fontId="16" fillId="7" borderId="11" xfId="5" applyNumberFormat="1" applyFill="1" applyBorder="1" applyAlignment="1">
      <alignment vertical="center"/>
    </xf>
    <xf numFmtId="0" fontId="16" fillId="7" borderId="12" xfId="5" applyFill="1" applyBorder="1"/>
    <xf numFmtId="0" fontId="16" fillId="7" borderId="0" xfId="5" applyFill="1" applyBorder="1"/>
    <xf numFmtId="0" fontId="16" fillId="7" borderId="13" xfId="5" applyFill="1" applyBorder="1"/>
    <xf numFmtId="0" fontId="16" fillId="7" borderId="14" xfId="5" applyFill="1" applyBorder="1"/>
    <xf numFmtId="0" fontId="16" fillId="7" borderId="15" xfId="5" applyFill="1" applyBorder="1"/>
    <xf numFmtId="0" fontId="16" fillId="7" borderId="16" xfId="5" applyFill="1" applyBorder="1"/>
    <xf numFmtId="0" fontId="10" fillId="7" borderId="17" xfId="5" applyFont="1" applyFill="1" applyBorder="1" applyAlignment="1">
      <alignment horizontal="right" vertical="center"/>
    </xf>
    <xf numFmtId="164" fontId="16" fillId="8" borderId="1" xfId="5" applyNumberFormat="1" applyFill="1" applyBorder="1" applyAlignment="1"/>
    <xf numFmtId="0" fontId="16" fillId="2" borderId="0" xfId="5" applyFont="1" applyFill="1"/>
    <xf numFmtId="0" fontId="7" fillId="2" borderId="0" xfId="0" applyFont="1" applyFill="1" applyBorder="1"/>
    <xf numFmtId="0" fontId="7" fillId="0" borderId="0" xfId="0" applyFont="1"/>
    <xf numFmtId="0" fontId="6" fillId="0" borderId="0" xfId="10"/>
    <xf numFmtId="0" fontId="6" fillId="10" borderId="0" xfId="10" applyFill="1"/>
    <xf numFmtId="14" fontId="6" fillId="0" borderId="0" xfId="10" applyNumberFormat="1"/>
    <xf numFmtId="0" fontId="6" fillId="10" borderId="1" xfId="10" applyFill="1" applyBorder="1"/>
    <xf numFmtId="0" fontId="6" fillId="11" borderId="1" xfId="10" applyFill="1" applyBorder="1" applyAlignment="1">
      <alignment horizontal="center"/>
    </xf>
    <xf numFmtId="0" fontId="6" fillId="0" borderId="1" xfId="10" applyBorder="1" applyAlignment="1">
      <alignment horizontal="center"/>
    </xf>
    <xf numFmtId="0" fontId="6" fillId="0" borderId="1" xfId="10" applyBorder="1"/>
    <xf numFmtId="0" fontId="36" fillId="0" borderId="0" xfId="0" applyFont="1"/>
    <xf numFmtId="0" fontId="36" fillId="0" borderId="0" xfId="5" applyFont="1"/>
    <xf numFmtId="0" fontId="0" fillId="0" borderId="1" xfId="0" applyFill="1" applyBorder="1" applyAlignment="1">
      <alignment horizontal="center"/>
    </xf>
    <xf numFmtId="14" fontId="0" fillId="0" borderId="1" xfId="0" applyNumberFormat="1" applyFill="1" applyBorder="1" applyAlignment="1">
      <alignment horizontal="center"/>
    </xf>
    <xf numFmtId="2" fontId="0" fillId="0" borderId="1" xfId="0" applyNumberFormat="1" applyFill="1" applyBorder="1" applyAlignment="1">
      <alignment horizontal="center"/>
    </xf>
    <xf numFmtId="0" fontId="7" fillId="10" borderId="1" xfId="11" applyFont="1" applyFill="1" applyBorder="1" applyAlignment="1">
      <alignment horizontal="center"/>
    </xf>
    <xf numFmtId="0" fontId="7" fillId="10" borderId="1" xfId="11" applyFill="1" applyBorder="1" applyAlignment="1">
      <alignment horizontal="center"/>
    </xf>
    <xf numFmtId="43" fontId="7" fillId="10" borderId="1" xfId="17" applyFont="1" applyFill="1" applyBorder="1" applyAlignment="1">
      <alignment horizontal="center"/>
    </xf>
    <xf numFmtId="0" fontId="37" fillId="12" borderId="1" xfId="14" applyFont="1" applyFill="1" applyBorder="1" applyAlignment="1">
      <alignment horizontal="center" vertical="center" wrapText="1"/>
    </xf>
    <xf numFmtId="0" fontId="38" fillId="12" borderId="1" xfId="15" applyFont="1" applyFill="1" applyBorder="1" applyAlignment="1">
      <alignment horizontal="center" vertical="center"/>
    </xf>
    <xf numFmtId="0" fontId="39" fillId="0" borderId="0" xfId="14" applyFont="1"/>
    <xf numFmtId="0" fontId="7" fillId="0" borderId="0" xfId="14"/>
    <xf numFmtId="0" fontId="7" fillId="0" borderId="0" xfId="14" applyAlignment="1">
      <alignment wrapText="1"/>
    </xf>
    <xf numFmtId="0" fontId="4" fillId="0" borderId="0" xfId="17" applyNumberFormat="1" applyFont="1" applyAlignment="1">
      <alignment horizontal="center" vertical="center"/>
    </xf>
    <xf numFmtId="0" fontId="7" fillId="0" borderId="0" xfId="14" applyAlignment="1">
      <alignment horizontal="center" vertical="center"/>
    </xf>
    <xf numFmtId="0" fontId="4" fillId="0" borderId="1" xfId="14" applyFont="1" applyBorder="1" applyAlignment="1">
      <alignment vertical="top" wrapText="1"/>
    </xf>
    <xf numFmtId="0" fontId="40" fillId="10" borderId="1" xfId="15" applyFont="1" applyFill="1" applyBorder="1"/>
    <xf numFmtId="0" fontId="4" fillId="13" borderId="1" xfId="14" applyFont="1" applyFill="1" applyBorder="1" applyAlignment="1">
      <alignment horizontal="left" vertical="top" wrapText="1"/>
    </xf>
    <xf numFmtId="0" fontId="4" fillId="13" borderId="1" xfId="17" applyNumberFormat="1" applyFont="1" applyFill="1" applyBorder="1" applyAlignment="1">
      <alignment horizontal="center" vertical="center"/>
    </xf>
    <xf numFmtId="0" fontId="4" fillId="13" borderId="1" xfId="14" applyFont="1" applyFill="1" applyBorder="1" applyAlignment="1">
      <alignment horizontal="center" vertical="center"/>
    </xf>
    <xf numFmtId="0" fontId="7" fillId="0" borderId="0" xfId="14" applyAlignment="1">
      <alignment horizontal="center"/>
    </xf>
    <xf numFmtId="0" fontId="7" fillId="0" borderId="0" xfId="14" applyAlignment="1">
      <alignment vertical="top" wrapText="1"/>
    </xf>
    <xf numFmtId="0" fontId="5" fillId="0" borderId="0" xfId="15"/>
    <xf numFmtId="9" fontId="7" fillId="10" borderId="1" xfId="11" applyNumberFormat="1" applyFill="1" applyBorder="1" applyAlignment="1">
      <alignment horizontal="center"/>
    </xf>
    <xf numFmtId="0" fontId="7" fillId="13" borderId="1" xfId="14" applyFill="1" applyBorder="1" applyAlignment="1">
      <alignment horizontal="center" vertical="top"/>
    </xf>
    <xf numFmtId="0" fontId="0" fillId="0" borderId="0" xfId="0" applyAlignment="1">
      <alignment horizontal="center" vertical="center"/>
    </xf>
    <xf numFmtId="0" fontId="42" fillId="15" borderId="1" xfId="0" applyFont="1" applyFill="1" applyBorder="1" applyAlignment="1">
      <alignment horizontal="center" vertical="center"/>
    </xf>
    <xf numFmtId="0" fontId="0" fillId="14" borderId="1" xfId="0" applyFill="1" applyBorder="1" applyAlignment="1">
      <alignment horizontal="center" vertical="center"/>
    </xf>
    <xf numFmtId="2" fontId="4" fillId="13" borderId="1" xfId="17" applyNumberFormat="1" applyFont="1" applyFill="1" applyBorder="1" applyAlignment="1">
      <alignment horizontal="center" vertical="center"/>
    </xf>
    <xf numFmtId="0" fontId="7" fillId="10" borderId="1" xfId="11" applyFont="1" applyFill="1" applyBorder="1" applyAlignment="1">
      <alignment horizontal="center" wrapText="1"/>
    </xf>
    <xf numFmtId="0" fontId="4" fillId="13" borderId="1" xfId="9" applyNumberFormat="1" applyFont="1" applyFill="1" applyBorder="1" applyAlignment="1">
      <alignment horizontal="center" vertical="center"/>
    </xf>
    <xf numFmtId="0" fontId="3" fillId="0" borderId="0" xfId="10" applyFont="1"/>
    <xf numFmtId="0" fontId="3" fillId="0" borderId="1" xfId="10" applyFont="1" applyBorder="1"/>
    <xf numFmtId="0" fontId="43" fillId="0" borderId="0" xfId="0" applyFont="1"/>
    <xf numFmtId="0" fontId="0" fillId="16" borderId="0" xfId="0" applyFill="1"/>
    <xf numFmtId="0" fontId="0" fillId="10" borderId="0" xfId="0" applyFill="1"/>
    <xf numFmtId="0" fontId="7" fillId="0" borderId="1" xfId="0" applyFont="1" applyBorder="1" applyAlignment="1">
      <alignment horizontal="center" vertical="center" wrapText="1"/>
    </xf>
    <xf numFmtId="0" fontId="7" fillId="0" borderId="1" xfId="0" applyFont="1" applyBorder="1" applyAlignment="1">
      <alignment horizontal="center" vertical="center"/>
    </xf>
    <xf numFmtId="0" fontId="2" fillId="0" borderId="0" xfId="18"/>
    <xf numFmtId="0" fontId="2" fillId="10" borderId="0" xfId="18" applyFill="1" applyAlignment="1">
      <alignment horizontal="center"/>
    </xf>
    <xf numFmtId="0" fontId="2" fillId="0" borderId="0" xfId="18" applyAlignment="1">
      <alignment horizontal="left"/>
    </xf>
    <xf numFmtId="0" fontId="2" fillId="0" borderId="0" xfId="18" applyAlignment="1">
      <alignment horizontal="center"/>
    </xf>
    <xf numFmtId="43" fontId="0" fillId="0" borderId="0" xfId="19" applyFont="1"/>
    <xf numFmtId="0" fontId="37" fillId="0" borderId="0" xfId="18" applyFont="1"/>
    <xf numFmtId="43" fontId="0" fillId="17" borderId="0" xfId="19" applyFont="1" applyFill="1"/>
    <xf numFmtId="0" fontId="2" fillId="18" borderId="0" xfId="18" applyFill="1"/>
    <xf numFmtId="0" fontId="2" fillId="10" borderId="0" xfId="18" applyFill="1"/>
    <xf numFmtId="0" fontId="1" fillId="0" borderId="0" xfId="20"/>
    <xf numFmtId="0" fontId="1" fillId="10" borderId="0" xfId="20" applyFill="1" applyAlignment="1">
      <alignment horizontal="center"/>
    </xf>
    <xf numFmtId="0" fontId="1" fillId="0" borderId="0" xfId="20" applyFill="1"/>
    <xf numFmtId="0" fontId="1" fillId="0" borderId="0" xfId="20" applyFill="1" applyAlignment="1">
      <alignment horizontal="center"/>
    </xf>
    <xf numFmtId="0" fontId="39" fillId="0" borderId="0" xfId="20" applyFont="1"/>
    <xf numFmtId="0" fontId="1" fillId="19" borderId="0" xfId="20" applyFill="1"/>
    <xf numFmtId="0" fontId="1" fillId="10" borderId="0" xfId="20" applyFill="1"/>
    <xf numFmtId="0" fontId="11" fillId="9" borderId="18" xfId="0" applyFont="1" applyFill="1" applyBorder="1" applyAlignment="1">
      <alignment horizontal="center"/>
    </xf>
    <xf numFmtId="0" fontId="11" fillId="9" borderId="19" xfId="0" applyFont="1" applyFill="1" applyBorder="1" applyAlignment="1">
      <alignment horizontal="center"/>
    </xf>
    <xf numFmtId="0" fontId="11" fillId="9" borderId="20" xfId="0" applyFont="1" applyFill="1" applyBorder="1" applyAlignment="1">
      <alignment horizontal="center"/>
    </xf>
    <xf numFmtId="0" fontId="41" fillId="12" borderId="21" xfId="14" applyFont="1" applyFill="1" applyBorder="1" applyAlignment="1">
      <alignment horizontal="center" vertical="center" wrapText="1"/>
    </xf>
    <xf numFmtId="0" fontId="41" fillId="12" borderId="23" xfId="14" applyFont="1" applyFill="1" applyBorder="1" applyAlignment="1">
      <alignment horizontal="center" vertical="center" wrapText="1"/>
    </xf>
    <xf numFmtId="0" fontId="8" fillId="0" borderId="17" xfId="0" applyFont="1" applyBorder="1" applyAlignment="1">
      <alignment horizontal="center" vertical="center" wrapText="1"/>
    </xf>
    <xf numFmtId="0" fontId="8" fillId="0" borderId="11"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16" xfId="0" applyFont="1" applyBorder="1" applyAlignment="1">
      <alignment horizontal="center" vertical="center" wrapText="1"/>
    </xf>
    <xf numFmtId="0" fontId="16" fillId="0" borderId="0" xfId="0" applyFont="1" applyAlignment="1">
      <alignment horizontal="left" vertical="center" wrapText="1"/>
    </xf>
    <xf numFmtId="0" fontId="16" fillId="0" borderId="0" xfId="0" applyFont="1" applyFill="1" applyAlignment="1">
      <alignment horizontal="left" vertical="center" wrapText="1"/>
    </xf>
    <xf numFmtId="0" fontId="10" fillId="0" borderId="21" xfId="0" applyFont="1" applyBorder="1" applyAlignment="1">
      <alignment horizontal="left"/>
    </xf>
    <xf numFmtId="0" fontId="10" fillId="0" borderId="22" xfId="0" applyFont="1" applyBorder="1" applyAlignment="1">
      <alignment horizontal="left"/>
    </xf>
    <xf numFmtId="0" fontId="10" fillId="0" borderId="23" xfId="0" applyFont="1" applyBorder="1" applyAlignment="1">
      <alignment horizontal="left"/>
    </xf>
    <xf numFmtId="0" fontId="10" fillId="0" borderId="1" xfId="0" applyFont="1" applyBorder="1" applyAlignment="1">
      <alignment horizontal="left"/>
    </xf>
    <xf numFmtId="4" fontId="16" fillId="0" borderId="21" xfId="0" applyNumberFormat="1" applyFont="1" applyBorder="1" applyAlignment="1">
      <alignment horizontal="center"/>
    </xf>
    <xf numFmtId="4" fontId="16" fillId="0" borderId="23" xfId="0" applyNumberFormat="1" applyFont="1" applyBorder="1" applyAlignment="1">
      <alignment horizontal="center"/>
    </xf>
    <xf numFmtId="0" fontId="10" fillId="0" borderId="1" xfId="0" applyFont="1" applyBorder="1" applyAlignment="1">
      <alignment horizontal="center"/>
    </xf>
    <xf numFmtId="4" fontId="19" fillId="0" borderId="21" xfId="0" applyNumberFormat="1" applyFont="1" applyBorder="1" applyAlignment="1">
      <alignment horizontal="center"/>
    </xf>
    <xf numFmtId="4" fontId="19" fillId="0" borderId="23" xfId="0" applyNumberFormat="1" applyFont="1" applyBorder="1" applyAlignment="1">
      <alignment horizontal="center"/>
    </xf>
    <xf numFmtId="0" fontId="34" fillId="5" borderId="1" xfId="6" applyFill="1" applyBorder="1" applyAlignment="1">
      <alignment horizontal="center" vertical="top"/>
    </xf>
    <xf numFmtId="0" fontId="34" fillId="5" borderId="17" xfId="6" applyFill="1" applyBorder="1" applyAlignment="1">
      <alignment horizontal="left" vertical="top" wrapText="1"/>
    </xf>
    <xf numFmtId="0" fontId="34" fillId="5" borderId="10" xfId="6" applyFill="1" applyBorder="1" applyAlignment="1">
      <alignment horizontal="left" vertical="top" wrapText="1"/>
    </xf>
    <xf numFmtId="0" fontId="34" fillId="5" borderId="11" xfId="6" applyFill="1" applyBorder="1" applyAlignment="1">
      <alignment horizontal="left" vertical="top" wrapText="1"/>
    </xf>
    <xf numFmtId="0" fontId="34" fillId="5" borderId="12" xfId="6" applyFill="1" applyBorder="1" applyAlignment="1">
      <alignment horizontal="left" vertical="top" wrapText="1"/>
    </xf>
    <xf numFmtId="0" fontId="34" fillId="5" borderId="0" xfId="6" applyFill="1" applyBorder="1" applyAlignment="1">
      <alignment horizontal="left" vertical="top" wrapText="1"/>
    </xf>
    <xf numFmtId="0" fontId="34" fillId="5" borderId="13" xfId="6" applyFill="1" applyBorder="1" applyAlignment="1">
      <alignment horizontal="left" vertical="top" wrapText="1"/>
    </xf>
    <xf numFmtId="0" fontId="34" fillId="5" borderId="14" xfId="6" applyFill="1" applyBorder="1" applyAlignment="1">
      <alignment horizontal="left" vertical="top" wrapText="1"/>
    </xf>
    <xf numFmtId="0" fontId="34" fillId="5" borderId="15" xfId="6" applyFill="1" applyBorder="1" applyAlignment="1">
      <alignment horizontal="left" vertical="top" wrapText="1"/>
    </xf>
    <xf numFmtId="0" fontId="34" fillId="5" borderId="16" xfId="6" applyFill="1" applyBorder="1" applyAlignment="1">
      <alignment horizontal="left" vertical="top" wrapText="1"/>
    </xf>
    <xf numFmtId="0" fontId="16" fillId="5" borderId="21" xfId="5" applyFill="1" applyBorder="1" applyAlignment="1">
      <alignment horizontal="center"/>
    </xf>
    <xf numFmtId="0" fontId="16" fillId="5" borderId="22" xfId="5" applyFill="1" applyBorder="1" applyAlignment="1">
      <alignment horizontal="center"/>
    </xf>
    <xf numFmtId="0" fontId="16" fillId="5" borderId="23" xfId="5" applyFill="1" applyBorder="1" applyAlignment="1">
      <alignment horizontal="center"/>
    </xf>
    <xf numFmtId="0" fontId="16" fillId="7" borderId="12" xfId="5" applyFill="1" applyBorder="1" applyAlignment="1">
      <alignment horizontal="left" vertical="top" wrapText="1"/>
    </xf>
    <xf numFmtId="0" fontId="16" fillId="7" borderId="0" xfId="5" applyFill="1" applyBorder="1" applyAlignment="1">
      <alignment horizontal="left" vertical="top" wrapText="1"/>
    </xf>
    <xf numFmtId="0" fontId="16" fillId="7" borderId="13" xfId="5" applyFill="1" applyBorder="1" applyAlignment="1">
      <alignment horizontal="left" vertical="top" wrapText="1"/>
    </xf>
    <xf numFmtId="164" fontId="16" fillId="7" borderId="12" xfId="5" applyNumberFormat="1" applyFill="1" applyBorder="1" applyAlignment="1">
      <alignment horizontal="center"/>
    </xf>
    <xf numFmtId="0" fontId="16" fillId="7" borderId="0" xfId="5" applyFill="1" applyBorder="1" applyAlignment="1">
      <alignment horizontal="center"/>
    </xf>
    <xf numFmtId="0" fontId="16" fillId="7" borderId="13" xfId="5" applyFill="1" applyBorder="1" applyAlignment="1">
      <alignment horizontal="center"/>
    </xf>
    <xf numFmtId="0" fontId="16" fillId="5" borderId="1" xfId="5" applyFill="1" applyBorder="1" applyAlignment="1">
      <alignment horizontal="left"/>
    </xf>
    <xf numFmtId="0" fontId="16" fillId="8" borderId="21" xfId="5" applyFill="1" applyBorder="1" applyAlignment="1">
      <alignment horizontal="left"/>
    </xf>
    <xf numFmtId="0" fontId="16" fillId="8" borderId="22" xfId="5" applyFill="1" applyBorder="1" applyAlignment="1">
      <alignment horizontal="left"/>
    </xf>
    <xf numFmtId="0" fontId="16" fillId="8" borderId="23" xfId="5" applyFill="1" applyBorder="1" applyAlignment="1">
      <alignment horizontal="left"/>
    </xf>
  </cellXfs>
  <cellStyles count="21">
    <cellStyle name="Euro" xfId="1" xr:uid="{00000000-0005-0000-0000-000000000000}"/>
    <cellStyle name="Hiperlink" xfId="2" builtinId="8"/>
    <cellStyle name="Moeda 2" xfId="3" xr:uid="{00000000-0005-0000-0000-000002000000}"/>
    <cellStyle name="Moeda 2 2" xfId="12" xr:uid="{00000000-0005-0000-0000-000003000000}"/>
    <cellStyle name="Normal" xfId="0" builtinId="0"/>
    <cellStyle name="Normal 2" xfId="4" xr:uid="{00000000-0005-0000-0000-000005000000}"/>
    <cellStyle name="Normal 3" xfId="5" xr:uid="{00000000-0005-0000-0000-000006000000}"/>
    <cellStyle name="Normal 3 2" xfId="13" xr:uid="{00000000-0005-0000-0000-000007000000}"/>
    <cellStyle name="Normal 4" xfId="6" xr:uid="{00000000-0005-0000-0000-000008000000}"/>
    <cellStyle name="Normal 4 2" xfId="14" xr:uid="{00000000-0005-0000-0000-000009000000}"/>
    <cellStyle name="Normal 5" xfId="10" xr:uid="{00000000-0005-0000-0000-00000A000000}"/>
    <cellStyle name="Normal 5 2" xfId="15" xr:uid="{00000000-0005-0000-0000-00000B000000}"/>
    <cellStyle name="Normal 6" xfId="11" xr:uid="{00000000-0005-0000-0000-00000C000000}"/>
    <cellStyle name="Normal 7" xfId="18" xr:uid="{00000000-0005-0000-0000-00000D000000}"/>
    <cellStyle name="Normal 8" xfId="20" xr:uid="{00000000-0005-0000-0000-00000E000000}"/>
    <cellStyle name="Porcentagem" xfId="7" builtinId="5"/>
    <cellStyle name="Separador de milhares 2" xfId="8" xr:uid="{00000000-0005-0000-0000-000010000000}"/>
    <cellStyle name="Separador de milhares 2 2" xfId="16" xr:uid="{00000000-0005-0000-0000-000011000000}"/>
    <cellStyle name="Vírgula" xfId="9" builtinId="3"/>
    <cellStyle name="Vírgula 2" xfId="17" xr:uid="{00000000-0005-0000-0000-000013000000}"/>
    <cellStyle name="Vírgula 3" xfId="19" xr:uid="{00000000-0005-0000-0000-000014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theme" Target="theme/theme1.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calcChain" Target="calcChain.xml"/><Relationship Id="rId5" Type="http://schemas.openxmlformats.org/officeDocument/2006/relationships/worksheet" Target="worksheets/sheet5.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styles" Target="styles.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sharedStrings" Target="sharedStrings.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9</xdr:col>
      <xdr:colOff>219075</xdr:colOff>
      <xdr:row>4</xdr:row>
      <xdr:rowOff>76200</xdr:rowOff>
    </xdr:from>
    <xdr:to>
      <xdr:col>10</xdr:col>
      <xdr:colOff>590550</xdr:colOff>
      <xdr:row>11</xdr:row>
      <xdr:rowOff>38100</xdr:rowOff>
    </xdr:to>
    <xdr:pic>
      <xdr:nvPicPr>
        <xdr:cNvPr id="5237" name="Imagem 3" descr="Layout.jpg">
          <a:extLst>
            <a:ext uri="{FF2B5EF4-FFF2-40B4-BE49-F238E27FC236}">
              <a16:creationId xmlns:a16="http://schemas.microsoft.com/office/drawing/2014/main" id="{00000000-0008-0000-0000-00007514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572000" y="723900"/>
          <a:ext cx="981075" cy="13049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38100</xdr:colOff>
      <xdr:row>4</xdr:row>
      <xdr:rowOff>123825</xdr:rowOff>
    </xdr:from>
    <xdr:to>
      <xdr:col>6</xdr:col>
      <xdr:colOff>571500</xdr:colOff>
      <xdr:row>12</xdr:row>
      <xdr:rowOff>0</xdr:rowOff>
    </xdr:to>
    <xdr:sp macro="" textlink="">
      <xdr:nvSpPr>
        <xdr:cNvPr id="2" name="CaixaDeTexto 1">
          <a:extLst>
            <a:ext uri="{FF2B5EF4-FFF2-40B4-BE49-F238E27FC236}">
              <a16:creationId xmlns:a16="http://schemas.microsoft.com/office/drawing/2014/main" id="{00000000-0008-0000-1900-000002000000}"/>
            </a:ext>
          </a:extLst>
        </xdr:cNvPr>
        <xdr:cNvSpPr txBox="1"/>
      </xdr:nvSpPr>
      <xdr:spPr>
        <a:xfrm>
          <a:off x="647700" y="800100"/>
          <a:ext cx="7381875" cy="117157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pt-BR" sz="1100"/>
            <a:t>A Olho</a:t>
          </a:r>
          <a:r>
            <a:rPr lang="pt-BR" sz="1100" baseline="0"/>
            <a:t> Vivo Auditoria recebeu uma importante incumbência. O cliente Atelier de Confeções operava por meio de franquias e desconfiava que um franqueado estava vendendo outros produtos não recebidos do franqueador, o que violava o contrato existente entre ambos. A primeira tabela de dados apresentada a seguir discrimina as vendas do franqueado sob suspeita. A segunda tabela exibe ítens contidos no catálogo do franqueador. Usando os seus conhecimentos sobre a função PROCV assinale quais os ítens vendidos irregularmente pelo franqueado. </a:t>
          </a:r>
          <a:endParaRPr lang="pt-BR"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295275</xdr:colOff>
      <xdr:row>3</xdr:row>
      <xdr:rowOff>28575</xdr:rowOff>
    </xdr:from>
    <xdr:to>
      <xdr:col>16</xdr:col>
      <xdr:colOff>400050</xdr:colOff>
      <xdr:row>21</xdr:row>
      <xdr:rowOff>142875</xdr:rowOff>
    </xdr:to>
    <xdr:sp macro="" textlink="">
      <xdr:nvSpPr>
        <xdr:cNvPr id="2" name="Retângulo 1">
          <a:extLst>
            <a:ext uri="{FF2B5EF4-FFF2-40B4-BE49-F238E27FC236}">
              <a16:creationId xmlns:a16="http://schemas.microsoft.com/office/drawing/2014/main" id="{00000000-0008-0000-2B00-000002000000}"/>
            </a:ext>
          </a:extLst>
        </xdr:cNvPr>
        <xdr:cNvSpPr/>
      </xdr:nvSpPr>
      <xdr:spPr>
        <a:xfrm>
          <a:off x="904875" y="514350"/>
          <a:ext cx="9248775" cy="3028950"/>
        </a:xfrm>
        <a:prstGeom prst="rect">
          <a:avLst/>
        </a:prstGeom>
        <a:solidFill>
          <a:srgbClr val="FF00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pt-BR" sz="4000"/>
            <a:t>As atividades indicadas como "Diversas" podem envolver</a:t>
          </a:r>
          <a:r>
            <a:rPr lang="pt-BR" sz="4000" baseline="0"/>
            <a:t> o uso de funções apresentadas em outros capítulos do livro!</a:t>
          </a:r>
          <a:endParaRPr lang="pt-BR" sz="4000"/>
        </a:p>
      </xdr:txBody>
    </xdr:sp>
    <xdr:clientData/>
  </xdr:twoCellAnchor>
</xdr:wsDr>
</file>

<file path=xl/drawings/drawing4.xml><?xml version="1.0" encoding="utf-8"?>
<xdr:wsDr xmlns:xdr="http://schemas.openxmlformats.org/drawingml/2006/spreadsheetDrawing" xmlns:a="http://schemas.openxmlformats.org/drawingml/2006/main">
  <xdr:oneCellAnchor>
    <xdr:from>
      <xdr:col>2</xdr:col>
      <xdr:colOff>419100</xdr:colOff>
      <xdr:row>21</xdr:row>
      <xdr:rowOff>38100</xdr:rowOff>
    </xdr:from>
    <xdr:ext cx="184731" cy="264560"/>
    <xdr:sp macro="" textlink="">
      <xdr:nvSpPr>
        <xdr:cNvPr id="2" name="CaixaDeTexto 1">
          <a:extLst>
            <a:ext uri="{FF2B5EF4-FFF2-40B4-BE49-F238E27FC236}">
              <a16:creationId xmlns:a16="http://schemas.microsoft.com/office/drawing/2014/main" id="{00000000-0008-0000-2C00-000002000000}"/>
            </a:ext>
          </a:extLst>
        </xdr:cNvPr>
        <xdr:cNvSpPr txBox="1"/>
      </xdr:nvSpPr>
      <xdr:spPr>
        <a:xfrm>
          <a:off x="1638300" y="1562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pt-BR"/>
        </a:p>
      </xdr:txBody>
    </xdr:sp>
    <xdr:clientData/>
  </xdr:oneCellAnchor>
</xdr:wsDr>
</file>

<file path=xl/drawings/drawing5.xml><?xml version="1.0" encoding="utf-8"?>
<xdr:wsDr xmlns:xdr="http://schemas.openxmlformats.org/drawingml/2006/spreadsheetDrawing" xmlns:a="http://schemas.openxmlformats.org/drawingml/2006/main">
  <xdr:oneCellAnchor>
    <xdr:from>
      <xdr:col>2</xdr:col>
      <xdr:colOff>419100</xdr:colOff>
      <xdr:row>28</xdr:row>
      <xdr:rowOff>38100</xdr:rowOff>
    </xdr:from>
    <xdr:ext cx="184731" cy="264560"/>
    <xdr:sp macro="" textlink="">
      <xdr:nvSpPr>
        <xdr:cNvPr id="2" name="CaixaDeTexto 1">
          <a:extLst>
            <a:ext uri="{FF2B5EF4-FFF2-40B4-BE49-F238E27FC236}">
              <a16:creationId xmlns:a16="http://schemas.microsoft.com/office/drawing/2014/main" id="{00000000-0008-0000-2D00-000002000000}"/>
            </a:ext>
          </a:extLst>
        </xdr:cNvPr>
        <xdr:cNvSpPr txBox="1"/>
      </xdr:nvSpPr>
      <xdr:spPr>
        <a:xfrm>
          <a:off x="1638300" y="40481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pt-BR"/>
        </a:p>
      </xdr:txBody>
    </xdr:sp>
    <xdr:clientData/>
  </xdr:oneCellAnchor>
</xdr:wsDr>
</file>

<file path=xl/theme/theme1.xml><?xml version="1.0" encoding="utf-8"?>
<a:theme xmlns:a="http://schemas.openxmlformats.org/drawingml/2006/main" name="Tema do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6.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42.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43.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44.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5.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46.xml.rels><?xml version="1.0" encoding="UTF-8" standalone="yes"?>
<Relationships xmlns="http://schemas.openxmlformats.org/package/2006/relationships"><Relationship Id="rId1" Type="http://schemas.openxmlformats.org/officeDocument/2006/relationships/drawing" Target="../drawings/drawing5.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Plan21">
    <pageSetUpPr autoPageBreaks="0"/>
  </sheetPr>
  <dimension ref="B2:L28"/>
  <sheetViews>
    <sheetView showGridLines="0" showRowColHeaders="0" tabSelected="1" workbookViewId="0"/>
  </sheetViews>
  <sheetFormatPr defaultRowHeight="12.5" x14ac:dyDescent="0.25"/>
  <cols>
    <col min="1" max="1" width="2.26953125" customWidth="1"/>
    <col min="2" max="2" width="2.7265625" customWidth="1"/>
    <col min="3" max="3" width="9" customWidth="1"/>
    <col min="4" max="4" width="3.7265625" customWidth="1"/>
    <col min="5" max="5" width="9" customWidth="1"/>
    <col min="7" max="7" width="11.1796875" customWidth="1"/>
    <col min="12" max="12" width="2.7265625" customWidth="1"/>
  </cols>
  <sheetData>
    <row r="2" spans="2:12" ht="4.5" customHeight="1" thickBot="1" x14ac:dyDescent="0.3"/>
    <row r="3" spans="2:12" ht="6.75" customHeight="1" thickTop="1" thickBot="1" x14ac:dyDescent="0.3">
      <c r="B3" s="9"/>
      <c r="C3" s="10"/>
      <c r="D3" s="10"/>
      <c r="E3" s="10"/>
      <c r="F3" s="10"/>
      <c r="G3" s="10"/>
      <c r="H3" s="10"/>
      <c r="I3" s="10"/>
      <c r="J3" s="10"/>
      <c r="K3" s="11"/>
      <c r="L3" s="12"/>
    </row>
    <row r="4" spans="2:12" ht="25.5" thickBot="1" x14ac:dyDescent="0.55000000000000004">
      <c r="B4" s="13"/>
      <c r="C4" s="203" t="s">
        <v>1043</v>
      </c>
      <c r="D4" s="204"/>
      <c r="E4" s="204"/>
      <c r="F4" s="204"/>
      <c r="G4" s="204"/>
      <c r="H4" s="204"/>
      <c r="I4" s="204"/>
      <c r="J4" s="204"/>
      <c r="K4" s="205"/>
      <c r="L4" s="14"/>
    </row>
    <row r="5" spans="2:12" x14ac:dyDescent="0.25">
      <c r="B5" s="13"/>
      <c r="C5" s="4"/>
      <c r="D5" s="4"/>
      <c r="E5" s="4"/>
      <c r="F5" s="4"/>
      <c r="G5" s="4"/>
      <c r="H5" s="4"/>
      <c r="I5" s="4"/>
      <c r="J5" s="4"/>
      <c r="K5" s="2"/>
      <c r="L5" s="14"/>
    </row>
    <row r="6" spans="2:12" ht="23" x14ac:dyDescent="0.5">
      <c r="B6" s="13"/>
      <c r="C6" s="23" t="s">
        <v>846</v>
      </c>
      <c r="D6" s="4"/>
      <c r="E6" s="5"/>
      <c r="F6" s="4"/>
      <c r="G6" s="4"/>
      <c r="H6" s="4"/>
      <c r="I6" s="4"/>
      <c r="J6" s="4"/>
      <c r="K6" s="4"/>
      <c r="L6" s="14"/>
    </row>
    <row r="7" spans="2:12" ht="17.5" x14ac:dyDescent="0.35">
      <c r="B7" s="13"/>
      <c r="C7" s="25" t="s">
        <v>630</v>
      </c>
      <c r="D7" s="2"/>
      <c r="E7" s="6"/>
      <c r="F7" s="4"/>
      <c r="G7" s="4"/>
      <c r="H7" s="4"/>
      <c r="I7" s="4"/>
      <c r="J7" s="4"/>
      <c r="K7" s="4"/>
      <c r="L7" s="14"/>
    </row>
    <row r="8" spans="2:12" x14ac:dyDescent="0.25">
      <c r="B8" s="13"/>
      <c r="C8" s="25" t="s">
        <v>738</v>
      </c>
      <c r="D8" s="4"/>
      <c r="E8" s="4"/>
      <c r="F8" s="4"/>
      <c r="G8" s="4"/>
      <c r="H8" s="4"/>
      <c r="I8" s="4"/>
      <c r="J8" s="4"/>
      <c r="K8" s="2"/>
      <c r="L8" s="14"/>
    </row>
    <row r="9" spans="2:12" x14ac:dyDescent="0.25">
      <c r="B9" s="13"/>
      <c r="D9" s="4"/>
      <c r="E9" s="4"/>
      <c r="F9" s="4"/>
      <c r="G9" s="4"/>
      <c r="H9" s="4"/>
      <c r="I9" s="4"/>
      <c r="J9" s="4"/>
      <c r="K9" s="2"/>
      <c r="L9" s="14"/>
    </row>
    <row r="10" spans="2:12" x14ac:dyDescent="0.25">
      <c r="B10" s="13"/>
      <c r="D10" s="4"/>
      <c r="E10" s="4"/>
      <c r="F10" s="4"/>
      <c r="G10" s="4"/>
      <c r="H10" s="4"/>
      <c r="I10" s="4"/>
      <c r="J10" s="4"/>
      <c r="K10" s="2"/>
      <c r="L10" s="14"/>
    </row>
    <row r="11" spans="2:12" x14ac:dyDescent="0.25">
      <c r="B11" s="13"/>
      <c r="D11" s="4"/>
      <c r="E11" s="4"/>
      <c r="F11" s="4"/>
      <c r="G11" s="4"/>
      <c r="H11" s="4"/>
      <c r="I11" s="4"/>
      <c r="J11" s="4"/>
      <c r="K11" s="2"/>
      <c r="L11" s="14"/>
    </row>
    <row r="12" spans="2:12" x14ac:dyDescent="0.25">
      <c r="B12" s="13"/>
      <c r="D12" s="4"/>
      <c r="E12" s="4"/>
      <c r="F12" s="4"/>
      <c r="G12" s="4"/>
      <c r="H12" s="4"/>
      <c r="I12" s="4"/>
      <c r="J12" s="4"/>
      <c r="K12" s="2"/>
      <c r="L12" s="14"/>
    </row>
    <row r="13" spans="2:12" x14ac:dyDescent="0.25">
      <c r="B13" s="13"/>
      <c r="C13" s="140" t="s">
        <v>739</v>
      </c>
      <c r="D13" s="4"/>
      <c r="E13" s="4"/>
      <c r="F13" s="4"/>
      <c r="G13" s="4"/>
      <c r="H13" s="4"/>
      <c r="I13" s="4"/>
      <c r="J13" s="4"/>
      <c r="K13" s="2"/>
      <c r="L13" s="14"/>
    </row>
    <row r="14" spans="2:12" x14ac:dyDescent="0.25">
      <c r="B14" s="13"/>
      <c r="C14" s="140" t="s">
        <v>740</v>
      </c>
      <c r="D14" s="4"/>
      <c r="E14" s="4"/>
      <c r="F14" s="4"/>
      <c r="G14" s="4"/>
      <c r="H14" s="4"/>
      <c r="I14" s="4"/>
      <c r="J14" s="4"/>
      <c r="K14" s="2"/>
      <c r="L14" s="14"/>
    </row>
    <row r="15" spans="2:12" x14ac:dyDescent="0.25">
      <c r="B15" s="13"/>
      <c r="C15" s="140" t="s">
        <v>1042</v>
      </c>
      <c r="D15" s="4"/>
      <c r="E15" s="4"/>
      <c r="F15" s="4"/>
      <c r="G15" s="4"/>
      <c r="H15" s="4"/>
      <c r="I15" s="4"/>
      <c r="J15" s="4"/>
      <c r="K15" s="2"/>
      <c r="L15" s="14"/>
    </row>
    <row r="16" spans="2:12" x14ac:dyDescent="0.25">
      <c r="B16" s="13"/>
      <c r="C16" t="s">
        <v>1041</v>
      </c>
      <c r="D16" s="4"/>
      <c r="E16" s="4"/>
      <c r="F16" s="4"/>
      <c r="G16" s="4"/>
      <c r="H16" s="4"/>
      <c r="I16" s="4"/>
      <c r="J16" s="4"/>
      <c r="K16" s="2"/>
      <c r="L16" s="14"/>
    </row>
    <row r="17" spans="2:12" x14ac:dyDescent="0.25">
      <c r="B17" s="13"/>
      <c r="C17" s="141"/>
      <c r="D17" s="4"/>
      <c r="E17" s="4"/>
      <c r="F17" s="4"/>
      <c r="G17" s="4"/>
      <c r="H17" s="4"/>
      <c r="I17" s="4"/>
      <c r="J17" s="4"/>
      <c r="K17" s="2"/>
      <c r="L17" s="14"/>
    </row>
    <row r="18" spans="2:12" ht="13" x14ac:dyDescent="0.3">
      <c r="B18" s="13"/>
      <c r="C18" s="7" t="s">
        <v>741</v>
      </c>
      <c r="D18" s="8"/>
      <c r="E18" s="4"/>
      <c r="F18" s="4"/>
      <c r="G18" s="4"/>
      <c r="H18" s="4"/>
      <c r="I18" s="4"/>
      <c r="J18" s="4"/>
      <c r="K18" s="2"/>
      <c r="L18" s="14"/>
    </row>
    <row r="19" spans="2:12" ht="13" x14ac:dyDescent="0.3">
      <c r="B19" s="13"/>
      <c r="C19" s="7"/>
      <c r="D19" s="8"/>
      <c r="E19" s="4"/>
      <c r="F19" s="4"/>
      <c r="G19" s="4"/>
      <c r="H19" s="4"/>
      <c r="I19" s="4"/>
      <c r="J19" s="4"/>
      <c r="K19" s="2"/>
      <c r="L19" s="14"/>
    </row>
    <row r="20" spans="2:12" ht="13" x14ac:dyDescent="0.3">
      <c r="B20" s="13"/>
      <c r="C20" s="7"/>
      <c r="D20" s="21"/>
      <c r="E20" s="4"/>
      <c r="F20" s="4"/>
      <c r="I20" s="4"/>
      <c r="J20" s="4"/>
      <c r="K20" s="2"/>
      <c r="L20" s="14"/>
    </row>
    <row r="21" spans="2:12" ht="13" x14ac:dyDescent="0.3">
      <c r="B21" s="13"/>
      <c r="C21" s="7"/>
      <c r="D21" s="20"/>
      <c r="E21" s="4"/>
      <c r="F21" s="4"/>
      <c r="H21" s="20"/>
      <c r="I21" s="4"/>
      <c r="J21" s="4"/>
      <c r="K21" s="2"/>
      <c r="L21" s="14"/>
    </row>
    <row r="22" spans="2:12" ht="13" thickBot="1" x14ac:dyDescent="0.3">
      <c r="B22" s="15"/>
      <c r="C22" s="16"/>
      <c r="D22" s="16"/>
      <c r="E22" s="16"/>
      <c r="F22" s="16"/>
      <c r="G22" s="16"/>
      <c r="H22" s="16"/>
      <c r="I22" s="16"/>
      <c r="J22" s="16"/>
      <c r="K22" s="17"/>
      <c r="L22" s="18"/>
    </row>
    <row r="23" spans="2:12" ht="13" thickTop="1" x14ac:dyDescent="0.25">
      <c r="B23" s="3"/>
      <c r="C23" s="3"/>
      <c r="D23" s="3"/>
      <c r="E23" s="3"/>
      <c r="F23" s="3"/>
      <c r="G23" s="3"/>
      <c r="H23" s="3"/>
      <c r="I23" s="3"/>
      <c r="J23" s="3"/>
    </row>
    <row r="24" spans="2:12" x14ac:dyDescent="0.25">
      <c r="B24" s="3"/>
      <c r="C24" s="3"/>
      <c r="D24" s="3"/>
      <c r="E24" s="3"/>
      <c r="F24" s="3"/>
      <c r="G24" s="3"/>
      <c r="H24" s="3"/>
      <c r="I24" s="3"/>
      <c r="J24" s="3"/>
    </row>
    <row r="25" spans="2:12" x14ac:dyDescent="0.25">
      <c r="B25" s="3"/>
      <c r="C25" s="3"/>
      <c r="D25" s="3"/>
      <c r="E25" s="3"/>
      <c r="F25" s="3"/>
      <c r="G25" s="3"/>
      <c r="H25" s="3"/>
      <c r="I25" s="3"/>
      <c r="J25" s="3"/>
    </row>
    <row r="28" spans="2:12" x14ac:dyDescent="0.25">
      <c r="C28" s="3"/>
      <c r="D28" s="3"/>
      <c r="E28" s="3"/>
      <c r="F28" s="3"/>
      <c r="G28" s="3"/>
      <c r="H28" s="3"/>
      <c r="I28" s="3"/>
      <c r="J28" s="3"/>
      <c r="K28" s="3"/>
    </row>
  </sheetData>
  <mergeCells count="1">
    <mergeCell ref="C4:K4"/>
  </mergeCells>
  <phoneticPr fontId="8" type="noConversion"/>
  <pageMargins left="0.78740157499999996" right="0.78740157499999996" top="0.984251969" bottom="0.984251969" header="0.49212598499999999" footer="0.49212598499999999"/>
  <pageSetup paperSize="9" orientation="portrait" horizontalDpi="4294967295"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G28"/>
  <sheetViews>
    <sheetView workbookViewId="0">
      <selection activeCell="B12" sqref="B12"/>
    </sheetView>
  </sheetViews>
  <sheetFormatPr defaultColWidth="9.1796875" defaultRowHeight="14.5" x14ac:dyDescent="0.35"/>
  <cols>
    <col min="1" max="1" width="9.1796875" style="142"/>
    <col min="2" max="2" width="15.26953125" style="142" customWidth="1"/>
    <col min="3" max="3" width="8" style="142" customWidth="1"/>
    <col min="4" max="4" width="9.1796875" style="142"/>
    <col min="5" max="5" width="19.26953125" style="142" bestFit="1" customWidth="1"/>
    <col min="6" max="6" width="14.26953125" style="142" bestFit="1" customWidth="1"/>
    <col min="7" max="7" width="13.1796875" style="142" bestFit="1" customWidth="1"/>
    <col min="8" max="16384" width="9.1796875" style="142"/>
  </cols>
  <sheetData>
    <row r="1" spans="1:7" x14ac:dyDescent="0.35">
      <c r="A1" s="142" t="s">
        <v>1135</v>
      </c>
      <c r="B1" s="142" t="s">
        <v>1101</v>
      </c>
      <c r="D1" s="142" t="s">
        <v>1134</v>
      </c>
      <c r="E1" s="142" t="s">
        <v>1133</v>
      </c>
      <c r="F1" s="142" t="s">
        <v>1132</v>
      </c>
      <c r="G1" s="142" t="s">
        <v>1131</v>
      </c>
    </row>
    <row r="2" spans="1:7" x14ac:dyDescent="0.35">
      <c r="A2" s="142" t="s">
        <v>1130</v>
      </c>
      <c r="B2" s="143"/>
      <c r="D2" s="142" t="s">
        <v>1129</v>
      </c>
      <c r="E2" s="142" t="s">
        <v>1128</v>
      </c>
      <c r="F2" s="142" t="s">
        <v>1127</v>
      </c>
      <c r="G2" s="142" t="s">
        <v>747</v>
      </c>
    </row>
    <row r="3" spans="1:7" x14ac:dyDescent="0.35">
      <c r="A3" s="142" t="s">
        <v>1126</v>
      </c>
      <c r="B3" s="143"/>
      <c r="D3" s="142" t="s">
        <v>1125</v>
      </c>
      <c r="E3" s="142" t="s">
        <v>1124</v>
      </c>
      <c r="F3" s="142" t="s">
        <v>1123</v>
      </c>
      <c r="G3" s="142" t="s">
        <v>750</v>
      </c>
    </row>
    <row r="4" spans="1:7" x14ac:dyDescent="0.35">
      <c r="A4" s="142" t="s">
        <v>1122</v>
      </c>
      <c r="B4" s="143"/>
      <c r="D4" s="142" t="s">
        <v>1121</v>
      </c>
      <c r="E4" s="142" t="s">
        <v>1120</v>
      </c>
      <c r="F4" s="142" t="s">
        <v>1119</v>
      </c>
      <c r="G4" s="142" t="s">
        <v>747</v>
      </c>
    </row>
    <row r="5" spans="1:7" x14ac:dyDescent="0.35">
      <c r="D5" s="142" t="s">
        <v>1118</v>
      </c>
      <c r="E5" s="142" t="s">
        <v>1117</v>
      </c>
      <c r="F5" s="142" t="s">
        <v>1116</v>
      </c>
      <c r="G5" s="142" t="s">
        <v>747</v>
      </c>
    </row>
    <row r="6" spans="1:7" x14ac:dyDescent="0.35">
      <c r="A6" s="180" t="s">
        <v>1186</v>
      </c>
      <c r="D6" s="142" t="s">
        <v>1115</v>
      </c>
      <c r="E6" s="142" t="s">
        <v>1114</v>
      </c>
      <c r="F6" s="142" t="s">
        <v>732</v>
      </c>
      <c r="G6" s="142" t="s">
        <v>750</v>
      </c>
    </row>
    <row r="7" spans="1:7" x14ac:dyDescent="0.35">
      <c r="A7" s="180" t="s">
        <v>1187</v>
      </c>
      <c r="D7" s="142" t="s">
        <v>1113</v>
      </c>
      <c r="E7" s="142" t="s">
        <v>1112</v>
      </c>
      <c r="F7" s="142" t="s">
        <v>1111</v>
      </c>
      <c r="G7" s="142" t="s">
        <v>750</v>
      </c>
    </row>
    <row r="8" spans="1:7" x14ac:dyDescent="0.35">
      <c r="D8" s="142" t="s">
        <v>1110</v>
      </c>
      <c r="E8" s="142" t="s">
        <v>1109</v>
      </c>
      <c r="F8" s="142" t="s">
        <v>1108</v>
      </c>
      <c r="G8" s="142" t="s">
        <v>748</v>
      </c>
    </row>
    <row r="9" spans="1:7" x14ac:dyDescent="0.35">
      <c r="D9" s="142" t="s">
        <v>1107</v>
      </c>
      <c r="E9" s="142" t="s">
        <v>1106</v>
      </c>
      <c r="F9" s="142" t="s">
        <v>1105</v>
      </c>
      <c r="G9" s="142" t="s">
        <v>751</v>
      </c>
    </row>
    <row r="10" spans="1:7" x14ac:dyDescent="0.35">
      <c r="D10" s="142" t="s">
        <v>1104</v>
      </c>
      <c r="E10" s="142" t="s">
        <v>1103</v>
      </c>
      <c r="F10" s="142" t="s">
        <v>1102</v>
      </c>
      <c r="G10" s="142" t="s">
        <v>748</v>
      </c>
    </row>
    <row r="11" spans="1:7" x14ac:dyDescent="0.35">
      <c r="D11" s="142" t="s">
        <v>1101</v>
      </c>
      <c r="E11" s="142" t="s">
        <v>1100</v>
      </c>
      <c r="F11" s="142" t="s">
        <v>1099</v>
      </c>
      <c r="G11" s="142" t="s">
        <v>750</v>
      </c>
    </row>
    <row r="12" spans="1:7" x14ac:dyDescent="0.35">
      <c r="D12" s="142" t="s">
        <v>841</v>
      </c>
      <c r="E12" s="142" t="s">
        <v>1098</v>
      </c>
      <c r="F12" s="142" t="s">
        <v>1097</v>
      </c>
      <c r="G12" s="142" t="s">
        <v>751</v>
      </c>
    </row>
    <row r="13" spans="1:7" x14ac:dyDescent="0.35">
      <c r="D13" s="142" t="s">
        <v>1096</v>
      </c>
      <c r="E13" s="142" t="s">
        <v>1095</v>
      </c>
      <c r="F13" s="142" t="s">
        <v>1094</v>
      </c>
      <c r="G13" s="142" t="s">
        <v>748</v>
      </c>
    </row>
    <row r="14" spans="1:7" x14ac:dyDescent="0.35">
      <c r="D14" s="142" t="s">
        <v>1093</v>
      </c>
      <c r="E14" s="142" t="s">
        <v>1092</v>
      </c>
      <c r="F14" s="142" t="s">
        <v>1091</v>
      </c>
      <c r="G14" s="142" t="s">
        <v>748</v>
      </c>
    </row>
    <row r="15" spans="1:7" x14ac:dyDescent="0.35">
      <c r="D15" s="142" t="s">
        <v>842</v>
      </c>
      <c r="E15" s="142" t="s">
        <v>1090</v>
      </c>
      <c r="F15" s="142" t="s">
        <v>1089</v>
      </c>
      <c r="G15" s="142" t="s">
        <v>747</v>
      </c>
    </row>
    <row r="16" spans="1:7" x14ac:dyDescent="0.35">
      <c r="D16" s="142" t="s">
        <v>1088</v>
      </c>
      <c r="E16" s="142" t="s">
        <v>1087</v>
      </c>
      <c r="F16" s="142" t="s">
        <v>1086</v>
      </c>
      <c r="G16" s="142" t="s">
        <v>750</v>
      </c>
    </row>
    <row r="17" spans="4:7" x14ac:dyDescent="0.35">
      <c r="D17" s="142" t="s">
        <v>1085</v>
      </c>
      <c r="E17" s="142" t="s">
        <v>1084</v>
      </c>
      <c r="F17" s="142" t="s">
        <v>1083</v>
      </c>
      <c r="G17" s="142" t="s">
        <v>750</v>
      </c>
    </row>
    <row r="18" spans="4:7" x14ac:dyDescent="0.35">
      <c r="D18" s="142" t="s">
        <v>1082</v>
      </c>
      <c r="E18" s="142" t="s">
        <v>1081</v>
      </c>
      <c r="F18" s="142" t="s">
        <v>1080</v>
      </c>
      <c r="G18" s="142" t="s">
        <v>750</v>
      </c>
    </row>
    <row r="19" spans="4:7" x14ac:dyDescent="0.35">
      <c r="D19" s="142" t="s">
        <v>1079</v>
      </c>
      <c r="E19" s="142" t="s">
        <v>1078</v>
      </c>
      <c r="F19" s="142" t="s">
        <v>1077</v>
      </c>
      <c r="G19" s="142" t="s">
        <v>749</v>
      </c>
    </row>
    <row r="20" spans="4:7" x14ac:dyDescent="0.35">
      <c r="D20" s="142" t="s">
        <v>1076</v>
      </c>
      <c r="E20" s="142" t="s">
        <v>1075</v>
      </c>
      <c r="F20" s="142" t="s">
        <v>1075</v>
      </c>
      <c r="G20" s="142" t="s">
        <v>751</v>
      </c>
    </row>
    <row r="21" spans="4:7" x14ac:dyDescent="0.35">
      <c r="D21" s="142" t="s">
        <v>1074</v>
      </c>
      <c r="E21" s="142" t="s">
        <v>1073</v>
      </c>
      <c r="F21" s="142" t="s">
        <v>1072</v>
      </c>
      <c r="G21" s="142" t="s">
        <v>750</v>
      </c>
    </row>
    <row r="22" spans="4:7" x14ac:dyDescent="0.35">
      <c r="D22" s="142" t="s">
        <v>1071</v>
      </c>
      <c r="E22" s="142" t="s">
        <v>1070</v>
      </c>
      <c r="F22" s="142" t="s">
        <v>1069</v>
      </c>
      <c r="G22" s="142" t="s">
        <v>747</v>
      </c>
    </row>
    <row r="23" spans="4:7" x14ac:dyDescent="0.35">
      <c r="D23" s="142" t="s">
        <v>1068</v>
      </c>
      <c r="E23" s="142" t="s">
        <v>1067</v>
      </c>
      <c r="F23" s="142" t="s">
        <v>1066</v>
      </c>
      <c r="G23" s="142" t="s">
        <v>747</v>
      </c>
    </row>
    <row r="24" spans="4:7" x14ac:dyDescent="0.35">
      <c r="D24" s="142" t="s">
        <v>1065</v>
      </c>
      <c r="E24" s="142" t="s">
        <v>1064</v>
      </c>
      <c r="F24" s="142" t="s">
        <v>1063</v>
      </c>
      <c r="G24" s="142" t="s">
        <v>749</v>
      </c>
    </row>
    <row r="25" spans="4:7" x14ac:dyDescent="0.35">
      <c r="D25" s="142" t="s">
        <v>1062</v>
      </c>
      <c r="E25" s="142" t="s">
        <v>1061</v>
      </c>
      <c r="F25" s="142" t="s">
        <v>1060</v>
      </c>
      <c r="G25" s="142" t="s">
        <v>749</v>
      </c>
    </row>
    <row r="26" spans="4:7" x14ac:dyDescent="0.35">
      <c r="D26" s="142" t="s">
        <v>840</v>
      </c>
      <c r="E26" s="142" t="s">
        <v>1059</v>
      </c>
      <c r="F26" s="142" t="s">
        <v>1058</v>
      </c>
      <c r="G26" s="142" t="s">
        <v>750</v>
      </c>
    </row>
    <row r="27" spans="4:7" x14ac:dyDescent="0.35">
      <c r="D27" s="142" t="s">
        <v>839</v>
      </c>
      <c r="E27" s="142" t="s">
        <v>1057</v>
      </c>
      <c r="F27" s="142" t="s">
        <v>1057</v>
      </c>
      <c r="G27" s="142" t="s">
        <v>751</v>
      </c>
    </row>
    <row r="28" spans="4:7" x14ac:dyDescent="0.35">
      <c r="D28" s="142" t="s">
        <v>1056</v>
      </c>
      <c r="E28" s="142" t="s">
        <v>1055</v>
      </c>
      <c r="F28" s="142" t="s">
        <v>1054</v>
      </c>
      <c r="G28" s="142" t="s">
        <v>747</v>
      </c>
    </row>
  </sheetData>
  <pageMargins left="0.511811024" right="0.511811024" top="0.78740157499999996" bottom="0.78740157499999996" header="0.31496062000000002" footer="0.3149606200000000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G28"/>
  <sheetViews>
    <sheetView workbookViewId="0">
      <selection activeCell="B2" sqref="B2:B4"/>
    </sheetView>
  </sheetViews>
  <sheetFormatPr defaultColWidth="9.1796875" defaultRowHeight="14.5" x14ac:dyDescent="0.35"/>
  <cols>
    <col min="1" max="1" width="9.1796875" style="142"/>
    <col min="2" max="2" width="15.26953125" style="142" customWidth="1"/>
    <col min="3" max="3" width="8" style="142" customWidth="1"/>
    <col min="4" max="4" width="9.1796875" style="142"/>
    <col min="5" max="5" width="19.26953125" style="142" bestFit="1" customWidth="1"/>
    <col min="6" max="6" width="14.26953125" style="142" bestFit="1" customWidth="1"/>
    <col min="7" max="7" width="13.1796875" style="142" bestFit="1" customWidth="1"/>
    <col min="8" max="16384" width="9.1796875" style="142"/>
  </cols>
  <sheetData>
    <row r="1" spans="1:7" x14ac:dyDescent="0.35">
      <c r="A1" s="142" t="s">
        <v>1135</v>
      </c>
      <c r="B1" s="142" t="s">
        <v>1101</v>
      </c>
      <c r="D1" s="142" t="s">
        <v>1134</v>
      </c>
      <c r="E1" s="142" t="s">
        <v>1133</v>
      </c>
      <c r="F1" s="142" t="s">
        <v>1132</v>
      </c>
      <c r="G1" s="142" t="s">
        <v>1131</v>
      </c>
    </row>
    <row r="2" spans="1:7" x14ac:dyDescent="0.35">
      <c r="A2" s="142" t="s">
        <v>1130</v>
      </c>
      <c r="B2" s="142" t="str">
        <f>VLOOKUP($B$1,$D$2:$G$28,2)</f>
        <v>Maranhão</v>
      </c>
      <c r="D2" s="142" t="s">
        <v>1129</v>
      </c>
      <c r="E2" s="142" t="s">
        <v>1128</v>
      </c>
      <c r="F2" s="142" t="s">
        <v>1127</v>
      </c>
      <c r="G2" s="142" t="s">
        <v>747</v>
      </c>
    </row>
    <row r="3" spans="1:7" x14ac:dyDescent="0.35">
      <c r="A3" s="142" t="s">
        <v>1126</v>
      </c>
      <c r="B3" s="142" t="str">
        <f>VLOOKUP($B$1,$D$2:$G$28,3)</f>
        <v>São Luís</v>
      </c>
      <c r="D3" s="142" t="s">
        <v>1125</v>
      </c>
      <c r="E3" s="142" t="s">
        <v>1124</v>
      </c>
      <c r="F3" s="142" t="s">
        <v>1123</v>
      </c>
      <c r="G3" s="142" t="s">
        <v>750</v>
      </c>
    </row>
    <row r="4" spans="1:7" x14ac:dyDescent="0.35">
      <c r="A4" s="142" t="s">
        <v>1122</v>
      </c>
      <c r="B4" s="142" t="str">
        <f>VLOOKUP($B$1,$D$2:$G$28,4)</f>
        <v>Nordeste</v>
      </c>
      <c r="D4" s="142" t="s">
        <v>1121</v>
      </c>
      <c r="E4" s="142" t="s">
        <v>1120</v>
      </c>
      <c r="F4" s="142" t="s">
        <v>1119</v>
      </c>
      <c r="G4" s="142" t="s">
        <v>747</v>
      </c>
    </row>
    <row r="5" spans="1:7" x14ac:dyDescent="0.35">
      <c r="D5" s="142" t="s">
        <v>1118</v>
      </c>
      <c r="E5" s="142" t="s">
        <v>1117</v>
      </c>
      <c r="F5" s="142" t="s">
        <v>1116</v>
      </c>
      <c r="G5" s="142" t="s">
        <v>747</v>
      </c>
    </row>
    <row r="6" spans="1:7" x14ac:dyDescent="0.35">
      <c r="A6" s="180" t="s">
        <v>1186</v>
      </c>
      <c r="D6" s="142" t="s">
        <v>1115</v>
      </c>
      <c r="E6" s="142" t="s">
        <v>1114</v>
      </c>
      <c r="F6" s="142" t="s">
        <v>732</v>
      </c>
      <c r="G6" s="142" t="s">
        <v>750</v>
      </c>
    </row>
    <row r="7" spans="1:7" x14ac:dyDescent="0.35">
      <c r="A7" s="180" t="s">
        <v>1187</v>
      </c>
      <c r="D7" s="142" t="s">
        <v>1113</v>
      </c>
      <c r="E7" s="142" t="s">
        <v>1112</v>
      </c>
      <c r="F7" s="142" t="s">
        <v>1111</v>
      </c>
      <c r="G7" s="142" t="s">
        <v>750</v>
      </c>
    </row>
    <row r="8" spans="1:7" x14ac:dyDescent="0.35">
      <c r="D8" s="142" t="s">
        <v>1110</v>
      </c>
      <c r="E8" s="142" t="s">
        <v>1109</v>
      </c>
      <c r="F8" s="142" t="s">
        <v>1108</v>
      </c>
      <c r="G8" s="142" t="s">
        <v>748</v>
      </c>
    </row>
    <row r="9" spans="1:7" x14ac:dyDescent="0.35">
      <c r="D9" s="142" t="s">
        <v>1107</v>
      </c>
      <c r="E9" s="142" t="s">
        <v>1106</v>
      </c>
      <c r="F9" s="142" t="s">
        <v>1105</v>
      </c>
      <c r="G9" s="142" t="s">
        <v>751</v>
      </c>
    </row>
    <row r="10" spans="1:7" x14ac:dyDescent="0.35">
      <c r="D10" s="142" t="s">
        <v>1104</v>
      </c>
      <c r="E10" s="142" t="s">
        <v>1103</v>
      </c>
      <c r="F10" s="142" t="s">
        <v>1102</v>
      </c>
      <c r="G10" s="142" t="s">
        <v>748</v>
      </c>
    </row>
    <row r="11" spans="1:7" x14ac:dyDescent="0.35">
      <c r="D11" s="142" t="s">
        <v>1101</v>
      </c>
      <c r="E11" s="142" t="s">
        <v>1100</v>
      </c>
      <c r="F11" s="142" t="s">
        <v>1099</v>
      </c>
      <c r="G11" s="142" t="s">
        <v>750</v>
      </c>
    </row>
    <row r="12" spans="1:7" x14ac:dyDescent="0.35">
      <c r="D12" s="142" t="s">
        <v>841</v>
      </c>
      <c r="E12" s="142" t="s">
        <v>1098</v>
      </c>
      <c r="F12" s="142" t="s">
        <v>1097</v>
      </c>
      <c r="G12" s="142" t="s">
        <v>751</v>
      </c>
    </row>
    <row r="13" spans="1:7" x14ac:dyDescent="0.35">
      <c r="D13" s="142" t="s">
        <v>1096</v>
      </c>
      <c r="E13" s="142" t="s">
        <v>1095</v>
      </c>
      <c r="F13" s="142" t="s">
        <v>1094</v>
      </c>
      <c r="G13" s="142" t="s">
        <v>748</v>
      </c>
    </row>
    <row r="14" spans="1:7" x14ac:dyDescent="0.35">
      <c r="D14" s="142" t="s">
        <v>1093</v>
      </c>
      <c r="E14" s="142" t="s">
        <v>1092</v>
      </c>
      <c r="F14" s="142" t="s">
        <v>1091</v>
      </c>
      <c r="G14" s="142" t="s">
        <v>748</v>
      </c>
    </row>
    <row r="15" spans="1:7" x14ac:dyDescent="0.35">
      <c r="D15" s="142" t="s">
        <v>842</v>
      </c>
      <c r="E15" s="142" t="s">
        <v>1090</v>
      </c>
      <c r="F15" s="142" t="s">
        <v>1089</v>
      </c>
      <c r="G15" s="142" t="s">
        <v>747</v>
      </c>
    </row>
    <row r="16" spans="1:7" x14ac:dyDescent="0.35">
      <c r="D16" s="142" t="s">
        <v>1088</v>
      </c>
      <c r="E16" s="142" t="s">
        <v>1087</v>
      </c>
      <c r="F16" s="142" t="s">
        <v>1086</v>
      </c>
      <c r="G16" s="142" t="s">
        <v>750</v>
      </c>
    </row>
    <row r="17" spans="4:7" x14ac:dyDescent="0.35">
      <c r="D17" s="142" t="s">
        <v>1085</v>
      </c>
      <c r="E17" s="142" t="s">
        <v>1084</v>
      </c>
      <c r="F17" s="142" t="s">
        <v>1083</v>
      </c>
      <c r="G17" s="142" t="s">
        <v>750</v>
      </c>
    </row>
    <row r="18" spans="4:7" x14ac:dyDescent="0.35">
      <c r="D18" s="142" t="s">
        <v>1082</v>
      </c>
      <c r="E18" s="142" t="s">
        <v>1081</v>
      </c>
      <c r="F18" s="142" t="s">
        <v>1080</v>
      </c>
      <c r="G18" s="142" t="s">
        <v>750</v>
      </c>
    </row>
    <row r="19" spans="4:7" x14ac:dyDescent="0.35">
      <c r="D19" s="142" t="s">
        <v>1079</v>
      </c>
      <c r="E19" s="142" t="s">
        <v>1078</v>
      </c>
      <c r="F19" s="142" t="s">
        <v>1077</v>
      </c>
      <c r="G19" s="142" t="s">
        <v>749</v>
      </c>
    </row>
    <row r="20" spans="4:7" x14ac:dyDescent="0.35">
      <c r="D20" s="142" t="s">
        <v>1076</v>
      </c>
      <c r="E20" s="142" t="s">
        <v>1075</v>
      </c>
      <c r="F20" s="142" t="s">
        <v>1075</v>
      </c>
      <c r="G20" s="142" t="s">
        <v>751</v>
      </c>
    </row>
    <row r="21" spans="4:7" x14ac:dyDescent="0.35">
      <c r="D21" s="142" t="s">
        <v>1074</v>
      </c>
      <c r="E21" s="142" t="s">
        <v>1073</v>
      </c>
      <c r="F21" s="142" t="s">
        <v>1072</v>
      </c>
      <c r="G21" s="142" t="s">
        <v>750</v>
      </c>
    </row>
    <row r="22" spans="4:7" x14ac:dyDescent="0.35">
      <c r="D22" s="142" t="s">
        <v>1071</v>
      </c>
      <c r="E22" s="142" t="s">
        <v>1070</v>
      </c>
      <c r="F22" s="142" t="s">
        <v>1069</v>
      </c>
      <c r="G22" s="142" t="s">
        <v>747</v>
      </c>
    </row>
    <row r="23" spans="4:7" x14ac:dyDescent="0.35">
      <c r="D23" s="142" t="s">
        <v>1068</v>
      </c>
      <c r="E23" s="142" t="s">
        <v>1067</v>
      </c>
      <c r="F23" s="142" t="s">
        <v>1066</v>
      </c>
      <c r="G23" s="142" t="s">
        <v>747</v>
      </c>
    </row>
    <row r="24" spans="4:7" x14ac:dyDescent="0.35">
      <c r="D24" s="142" t="s">
        <v>1065</v>
      </c>
      <c r="E24" s="142" t="s">
        <v>1064</v>
      </c>
      <c r="F24" s="142" t="s">
        <v>1063</v>
      </c>
      <c r="G24" s="142" t="s">
        <v>749</v>
      </c>
    </row>
    <row r="25" spans="4:7" x14ac:dyDescent="0.35">
      <c r="D25" s="142" t="s">
        <v>1062</v>
      </c>
      <c r="E25" s="142" t="s">
        <v>1061</v>
      </c>
      <c r="F25" s="142" t="s">
        <v>1060</v>
      </c>
      <c r="G25" s="142" t="s">
        <v>749</v>
      </c>
    </row>
    <row r="26" spans="4:7" x14ac:dyDescent="0.35">
      <c r="D26" s="142" t="s">
        <v>840</v>
      </c>
      <c r="E26" s="142" t="s">
        <v>1059</v>
      </c>
      <c r="F26" s="142" t="s">
        <v>1058</v>
      </c>
      <c r="G26" s="142" t="s">
        <v>750</v>
      </c>
    </row>
    <row r="27" spans="4:7" x14ac:dyDescent="0.35">
      <c r="D27" s="142" t="s">
        <v>839</v>
      </c>
      <c r="E27" s="142" t="s">
        <v>1057</v>
      </c>
      <c r="F27" s="142" t="s">
        <v>1057</v>
      </c>
      <c r="G27" s="142" t="s">
        <v>751</v>
      </c>
    </row>
    <row r="28" spans="4:7" x14ac:dyDescent="0.35">
      <c r="D28" s="142" t="s">
        <v>1056</v>
      </c>
      <c r="E28" s="142" t="s">
        <v>1055</v>
      </c>
      <c r="F28" s="142" t="s">
        <v>1054</v>
      </c>
      <c r="G28" s="142" t="s">
        <v>747</v>
      </c>
    </row>
  </sheetData>
  <pageMargins left="0.511811024" right="0.511811024" top="0.78740157499999996" bottom="0.78740157499999996" header="0.31496062000000002" footer="0.3149606200000000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B2:I29"/>
  <sheetViews>
    <sheetView workbookViewId="0"/>
  </sheetViews>
  <sheetFormatPr defaultColWidth="9.1796875" defaultRowHeight="14.5" x14ac:dyDescent="0.35"/>
  <cols>
    <col min="1" max="1" width="9.1796875" style="142"/>
    <col min="2" max="2" width="16.54296875" style="142" customWidth="1"/>
    <col min="3" max="3" width="9.1796875" style="142"/>
    <col min="4" max="5" width="13.1796875" style="142" customWidth="1"/>
    <col min="6" max="6" width="9.1796875" style="142"/>
    <col min="7" max="7" width="8" style="142" customWidth="1"/>
    <col min="8" max="8" width="14.1796875" style="142" bestFit="1" customWidth="1"/>
    <col min="9" max="16384" width="9.1796875" style="142"/>
  </cols>
  <sheetData>
    <row r="2" spans="2:9" x14ac:dyDescent="0.35">
      <c r="B2" s="147" t="s">
        <v>745</v>
      </c>
      <c r="C2" s="147" t="s">
        <v>1133</v>
      </c>
      <c r="D2" s="147" t="s">
        <v>1148</v>
      </c>
      <c r="E2" s="181" t="s">
        <v>1131</v>
      </c>
      <c r="G2" s="148" t="s">
        <v>1133</v>
      </c>
      <c r="H2" s="148" t="s">
        <v>1131</v>
      </c>
      <c r="I2" s="181" t="s">
        <v>1131</v>
      </c>
    </row>
    <row r="3" spans="2:9" x14ac:dyDescent="0.35">
      <c r="B3" s="147" t="s">
        <v>1057</v>
      </c>
      <c r="C3" s="147" t="s">
        <v>839</v>
      </c>
      <c r="D3" s="147">
        <v>800</v>
      </c>
      <c r="E3" s="146"/>
      <c r="G3" s="145" t="s">
        <v>1129</v>
      </c>
      <c r="H3" s="145" t="s">
        <v>1137</v>
      </c>
      <c r="I3" s="145" t="s">
        <v>1136</v>
      </c>
    </row>
    <row r="4" spans="2:9" x14ac:dyDescent="0.35">
      <c r="B4" s="147" t="s">
        <v>1147</v>
      </c>
      <c r="C4" s="147" t="s">
        <v>839</v>
      </c>
      <c r="D4" s="147">
        <v>150</v>
      </c>
      <c r="E4" s="146"/>
      <c r="G4" s="145" t="s">
        <v>1125</v>
      </c>
      <c r="H4" s="145" t="s">
        <v>1140</v>
      </c>
      <c r="I4" s="145" t="s">
        <v>1139</v>
      </c>
    </row>
    <row r="5" spans="2:9" x14ac:dyDescent="0.35">
      <c r="B5" s="147" t="s">
        <v>1075</v>
      </c>
      <c r="C5" s="147" t="s">
        <v>1076</v>
      </c>
      <c r="D5" s="147">
        <v>840</v>
      </c>
      <c r="E5" s="146"/>
      <c r="G5" s="145" t="s">
        <v>1121</v>
      </c>
      <c r="H5" s="145" t="s">
        <v>1137</v>
      </c>
      <c r="I5" s="145" t="s">
        <v>1136</v>
      </c>
    </row>
    <row r="6" spans="2:9" x14ac:dyDescent="0.35">
      <c r="B6" s="147" t="s">
        <v>1058</v>
      </c>
      <c r="C6" s="147" t="s">
        <v>840</v>
      </c>
      <c r="D6" s="147">
        <v>220</v>
      </c>
      <c r="E6" s="146"/>
      <c r="G6" s="145" t="s">
        <v>1118</v>
      </c>
      <c r="H6" s="145" t="s">
        <v>1137</v>
      </c>
      <c r="I6" s="145" t="s">
        <v>1136</v>
      </c>
    </row>
    <row r="7" spans="2:9" x14ac:dyDescent="0.35">
      <c r="B7" s="147" t="s">
        <v>1146</v>
      </c>
      <c r="C7" s="147" t="s">
        <v>1115</v>
      </c>
      <c r="D7" s="147">
        <v>570</v>
      </c>
      <c r="E7" s="146"/>
      <c r="G7" s="145" t="s">
        <v>1115</v>
      </c>
      <c r="H7" s="145" t="s">
        <v>1140</v>
      </c>
      <c r="I7" s="145" t="s">
        <v>1139</v>
      </c>
    </row>
    <row r="8" spans="2:9" x14ac:dyDescent="0.35">
      <c r="B8" s="147" t="s">
        <v>732</v>
      </c>
      <c r="C8" s="147" t="s">
        <v>1115</v>
      </c>
      <c r="D8" s="147">
        <v>440</v>
      </c>
      <c r="E8" s="146"/>
      <c r="G8" s="145" t="s">
        <v>1113</v>
      </c>
      <c r="H8" s="145" t="s">
        <v>1140</v>
      </c>
      <c r="I8" s="145" t="s">
        <v>1139</v>
      </c>
    </row>
    <row r="9" spans="2:9" x14ac:dyDescent="0.35">
      <c r="B9" s="147" t="s">
        <v>1145</v>
      </c>
      <c r="C9" s="147" t="s">
        <v>841</v>
      </c>
      <c r="D9" s="147">
        <v>710</v>
      </c>
      <c r="E9" s="146"/>
      <c r="G9" s="145" t="s">
        <v>1110</v>
      </c>
      <c r="H9" s="145" t="s">
        <v>1144</v>
      </c>
      <c r="I9" s="145" t="s">
        <v>1143</v>
      </c>
    </row>
    <row r="10" spans="2:9" x14ac:dyDescent="0.35">
      <c r="G10" s="145" t="s">
        <v>1107</v>
      </c>
      <c r="H10" s="145" t="s">
        <v>1138</v>
      </c>
      <c r="I10" s="145" t="s">
        <v>840</v>
      </c>
    </row>
    <row r="11" spans="2:9" x14ac:dyDescent="0.35">
      <c r="B11" s="180" t="s">
        <v>1188</v>
      </c>
      <c r="G11" s="145" t="s">
        <v>1104</v>
      </c>
      <c r="H11" s="145" t="s">
        <v>1144</v>
      </c>
      <c r="I11" s="145" t="s">
        <v>1143</v>
      </c>
    </row>
    <row r="12" spans="2:9" x14ac:dyDescent="0.35">
      <c r="G12" s="145" t="s">
        <v>1101</v>
      </c>
      <c r="H12" s="145" t="s">
        <v>1140</v>
      </c>
      <c r="I12" s="145" t="s">
        <v>1139</v>
      </c>
    </row>
    <row r="13" spans="2:9" x14ac:dyDescent="0.35">
      <c r="G13" s="145" t="s">
        <v>841</v>
      </c>
      <c r="H13" s="145" t="s">
        <v>1138</v>
      </c>
      <c r="I13" s="145" t="s">
        <v>840</v>
      </c>
    </row>
    <row r="14" spans="2:9" x14ac:dyDescent="0.35">
      <c r="G14" s="145" t="s">
        <v>1096</v>
      </c>
      <c r="H14" s="145" t="s">
        <v>1144</v>
      </c>
      <c r="I14" s="145" t="s">
        <v>1143</v>
      </c>
    </row>
    <row r="15" spans="2:9" x14ac:dyDescent="0.35">
      <c r="G15" s="145" t="s">
        <v>1093</v>
      </c>
      <c r="H15" s="145" t="s">
        <v>1144</v>
      </c>
      <c r="I15" s="145" t="s">
        <v>1143</v>
      </c>
    </row>
    <row r="16" spans="2:9" x14ac:dyDescent="0.35">
      <c r="G16" s="145" t="s">
        <v>842</v>
      </c>
      <c r="H16" s="145" t="s">
        <v>1137</v>
      </c>
      <c r="I16" s="145" t="s">
        <v>1136</v>
      </c>
    </row>
    <row r="17" spans="7:9" x14ac:dyDescent="0.35">
      <c r="G17" s="145" t="s">
        <v>1088</v>
      </c>
      <c r="H17" s="145" t="s">
        <v>1140</v>
      </c>
      <c r="I17" s="145" t="s">
        <v>1139</v>
      </c>
    </row>
    <row r="18" spans="7:9" x14ac:dyDescent="0.35">
      <c r="G18" s="145" t="s">
        <v>1085</v>
      </c>
      <c r="H18" s="145" t="s">
        <v>1140</v>
      </c>
      <c r="I18" s="145" t="s">
        <v>1139</v>
      </c>
    </row>
    <row r="19" spans="7:9" x14ac:dyDescent="0.35">
      <c r="G19" s="145" t="s">
        <v>1082</v>
      </c>
      <c r="H19" s="145" t="s">
        <v>1140</v>
      </c>
      <c r="I19" s="145" t="s">
        <v>1139</v>
      </c>
    </row>
    <row r="20" spans="7:9" x14ac:dyDescent="0.35">
      <c r="G20" s="145" t="s">
        <v>1079</v>
      </c>
      <c r="H20" s="145" t="s">
        <v>1142</v>
      </c>
      <c r="I20" s="145" t="s">
        <v>1141</v>
      </c>
    </row>
    <row r="21" spans="7:9" x14ac:dyDescent="0.35">
      <c r="G21" s="145" t="s">
        <v>1076</v>
      </c>
      <c r="H21" s="145" t="s">
        <v>1138</v>
      </c>
      <c r="I21" s="145" t="s">
        <v>840</v>
      </c>
    </row>
    <row r="22" spans="7:9" x14ac:dyDescent="0.35">
      <c r="G22" s="145" t="s">
        <v>1074</v>
      </c>
      <c r="H22" s="145" t="s">
        <v>1140</v>
      </c>
      <c r="I22" s="145" t="s">
        <v>1139</v>
      </c>
    </row>
    <row r="23" spans="7:9" x14ac:dyDescent="0.35">
      <c r="G23" s="145" t="s">
        <v>1071</v>
      </c>
      <c r="H23" s="145" t="s">
        <v>1137</v>
      </c>
      <c r="I23" s="145" t="s">
        <v>1136</v>
      </c>
    </row>
    <row r="24" spans="7:9" x14ac:dyDescent="0.35">
      <c r="G24" s="145" t="s">
        <v>1068</v>
      </c>
      <c r="H24" s="145" t="s">
        <v>1137</v>
      </c>
      <c r="I24" s="145" t="s">
        <v>1136</v>
      </c>
    </row>
    <row r="25" spans="7:9" x14ac:dyDescent="0.35">
      <c r="G25" s="145" t="s">
        <v>1065</v>
      </c>
      <c r="H25" s="145" t="s">
        <v>1142</v>
      </c>
      <c r="I25" s="145" t="s">
        <v>1141</v>
      </c>
    </row>
    <row r="26" spans="7:9" x14ac:dyDescent="0.35">
      <c r="G26" s="145" t="s">
        <v>1062</v>
      </c>
      <c r="H26" s="145" t="s">
        <v>1142</v>
      </c>
      <c r="I26" s="145" t="s">
        <v>1141</v>
      </c>
    </row>
    <row r="27" spans="7:9" x14ac:dyDescent="0.35">
      <c r="G27" s="145" t="s">
        <v>840</v>
      </c>
      <c r="H27" s="145" t="s">
        <v>1140</v>
      </c>
      <c r="I27" s="145" t="s">
        <v>1139</v>
      </c>
    </row>
    <row r="28" spans="7:9" x14ac:dyDescent="0.35">
      <c r="G28" s="145" t="s">
        <v>839</v>
      </c>
      <c r="H28" s="145" t="s">
        <v>1138</v>
      </c>
      <c r="I28" s="145" t="s">
        <v>840</v>
      </c>
    </row>
    <row r="29" spans="7:9" x14ac:dyDescent="0.35">
      <c r="G29" s="145" t="s">
        <v>1056</v>
      </c>
      <c r="H29" s="145" t="s">
        <v>1137</v>
      </c>
      <c r="I29" s="145" t="s">
        <v>1136</v>
      </c>
    </row>
  </sheetData>
  <pageMargins left="0.511811024" right="0.511811024" top="0.78740157499999996" bottom="0.78740157499999996" header="0.31496062000000002" footer="0.3149606200000000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B2:I29"/>
  <sheetViews>
    <sheetView workbookViewId="0">
      <selection activeCell="E3" sqref="E3:E9"/>
    </sheetView>
  </sheetViews>
  <sheetFormatPr defaultColWidth="9.1796875" defaultRowHeight="14.5" x14ac:dyDescent="0.35"/>
  <cols>
    <col min="1" max="1" width="9.1796875" style="142"/>
    <col min="2" max="2" width="16.54296875" style="142" customWidth="1"/>
    <col min="3" max="3" width="9.1796875" style="142"/>
    <col min="4" max="5" width="13.1796875" style="142" customWidth="1"/>
    <col min="6" max="6" width="9.1796875" style="142"/>
    <col min="7" max="7" width="8" style="142" customWidth="1"/>
    <col min="8" max="8" width="14.1796875" style="142" bestFit="1" customWidth="1"/>
    <col min="9" max="16384" width="9.1796875" style="142"/>
  </cols>
  <sheetData>
    <row r="2" spans="2:9" x14ac:dyDescent="0.35">
      <c r="B2" s="147" t="s">
        <v>745</v>
      </c>
      <c r="C2" s="147" t="s">
        <v>1133</v>
      </c>
      <c r="D2" s="147" t="s">
        <v>1148</v>
      </c>
      <c r="E2" s="181" t="s">
        <v>1131</v>
      </c>
      <c r="G2" s="148" t="s">
        <v>1133</v>
      </c>
      <c r="H2" s="148" t="s">
        <v>1131</v>
      </c>
      <c r="I2" s="181" t="s">
        <v>1131</v>
      </c>
    </row>
    <row r="3" spans="2:9" x14ac:dyDescent="0.35">
      <c r="B3" s="147" t="s">
        <v>1057</v>
      </c>
      <c r="C3" s="147" t="s">
        <v>839</v>
      </c>
      <c r="D3" s="147">
        <v>800</v>
      </c>
      <c r="E3" s="146" t="str">
        <f>VLOOKUP(C3,$G$3:$I$29,3)</f>
        <v>SE</v>
      </c>
      <c r="G3" s="145" t="s">
        <v>1129</v>
      </c>
      <c r="H3" s="145" t="s">
        <v>1137</v>
      </c>
      <c r="I3" s="145" t="s">
        <v>1136</v>
      </c>
    </row>
    <row r="4" spans="2:9" x14ac:dyDescent="0.35">
      <c r="B4" s="147" t="s">
        <v>1147</v>
      </c>
      <c r="C4" s="147" t="s">
        <v>839</v>
      </c>
      <c r="D4" s="147">
        <v>150</v>
      </c>
      <c r="E4" s="146" t="str">
        <f t="shared" ref="E4:E9" si="0">VLOOKUP(C4,$G$3:$I$29,3)</f>
        <v>SE</v>
      </c>
      <c r="G4" s="145" t="s">
        <v>1125</v>
      </c>
      <c r="H4" s="145" t="s">
        <v>1140</v>
      </c>
      <c r="I4" s="145" t="s">
        <v>1139</v>
      </c>
    </row>
    <row r="5" spans="2:9" x14ac:dyDescent="0.35">
      <c r="B5" s="147" t="s">
        <v>1075</v>
      </c>
      <c r="C5" s="147" t="s">
        <v>1076</v>
      </c>
      <c r="D5" s="147">
        <v>840</v>
      </c>
      <c r="E5" s="146" t="str">
        <f t="shared" si="0"/>
        <v>SE</v>
      </c>
      <c r="G5" s="145" t="s">
        <v>1121</v>
      </c>
      <c r="H5" s="145" t="s">
        <v>1137</v>
      </c>
      <c r="I5" s="145" t="s">
        <v>1136</v>
      </c>
    </row>
    <row r="6" spans="2:9" x14ac:dyDescent="0.35">
      <c r="B6" s="147" t="s">
        <v>1058</v>
      </c>
      <c r="C6" s="147" t="s">
        <v>840</v>
      </c>
      <c r="D6" s="147">
        <v>220</v>
      </c>
      <c r="E6" s="146" t="str">
        <f t="shared" si="0"/>
        <v>NE</v>
      </c>
      <c r="G6" s="145" t="s">
        <v>1118</v>
      </c>
      <c r="H6" s="145" t="s">
        <v>1137</v>
      </c>
      <c r="I6" s="145" t="s">
        <v>1136</v>
      </c>
    </row>
    <row r="7" spans="2:9" x14ac:dyDescent="0.35">
      <c r="B7" s="147" t="s">
        <v>1146</v>
      </c>
      <c r="C7" s="147" t="s">
        <v>1115</v>
      </c>
      <c r="D7" s="147">
        <v>570</v>
      </c>
      <c r="E7" s="146" t="str">
        <f t="shared" si="0"/>
        <v>NE</v>
      </c>
      <c r="G7" s="145" t="s">
        <v>1115</v>
      </c>
      <c r="H7" s="145" t="s">
        <v>1140</v>
      </c>
      <c r="I7" s="145" t="s">
        <v>1139</v>
      </c>
    </row>
    <row r="8" spans="2:9" x14ac:dyDescent="0.35">
      <c r="B8" s="147" t="s">
        <v>732</v>
      </c>
      <c r="C8" s="147" t="s">
        <v>1115</v>
      </c>
      <c r="D8" s="147">
        <v>440</v>
      </c>
      <c r="E8" s="146" t="str">
        <f t="shared" si="0"/>
        <v>NE</v>
      </c>
      <c r="G8" s="145" t="s">
        <v>1113</v>
      </c>
      <c r="H8" s="145" t="s">
        <v>1140</v>
      </c>
      <c r="I8" s="145" t="s">
        <v>1139</v>
      </c>
    </row>
    <row r="9" spans="2:9" x14ac:dyDescent="0.35">
      <c r="B9" s="147" t="s">
        <v>1145</v>
      </c>
      <c r="C9" s="147" t="s">
        <v>841</v>
      </c>
      <c r="D9" s="147">
        <v>710</v>
      </c>
      <c r="E9" s="146" t="str">
        <f t="shared" si="0"/>
        <v>SE</v>
      </c>
      <c r="G9" s="145" t="s">
        <v>1110</v>
      </c>
      <c r="H9" s="145" t="s">
        <v>1144</v>
      </c>
      <c r="I9" s="145" t="s">
        <v>1143</v>
      </c>
    </row>
    <row r="10" spans="2:9" x14ac:dyDescent="0.35">
      <c r="G10" s="145" t="s">
        <v>1107</v>
      </c>
      <c r="H10" s="145" t="s">
        <v>1138</v>
      </c>
      <c r="I10" s="145" t="s">
        <v>840</v>
      </c>
    </row>
    <row r="11" spans="2:9" x14ac:dyDescent="0.35">
      <c r="B11" s="180" t="s">
        <v>1188</v>
      </c>
      <c r="G11" s="145" t="s">
        <v>1104</v>
      </c>
      <c r="H11" s="145" t="s">
        <v>1144</v>
      </c>
      <c r="I11" s="145" t="s">
        <v>1143</v>
      </c>
    </row>
    <row r="12" spans="2:9" x14ac:dyDescent="0.35">
      <c r="G12" s="145" t="s">
        <v>1101</v>
      </c>
      <c r="H12" s="145" t="s">
        <v>1140</v>
      </c>
      <c r="I12" s="145" t="s">
        <v>1139</v>
      </c>
    </row>
    <row r="13" spans="2:9" x14ac:dyDescent="0.35">
      <c r="G13" s="145" t="s">
        <v>841</v>
      </c>
      <c r="H13" s="145" t="s">
        <v>1138</v>
      </c>
      <c r="I13" s="145" t="s">
        <v>840</v>
      </c>
    </row>
    <row r="14" spans="2:9" x14ac:dyDescent="0.35">
      <c r="G14" s="145" t="s">
        <v>1096</v>
      </c>
      <c r="H14" s="145" t="s">
        <v>1144</v>
      </c>
      <c r="I14" s="145" t="s">
        <v>1143</v>
      </c>
    </row>
    <row r="15" spans="2:9" x14ac:dyDescent="0.35">
      <c r="G15" s="145" t="s">
        <v>1093</v>
      </c>
      <c r="H15" s="145" t="s">
        <v>1144</v>
      </c>
      <c r="I15" s="145" t="s">
        <v>1143</v>
      </c>
    </row>
    <row r="16" spans="2:9" x14ac:dyDescent="0.35">
      <c r="G16" s="145" t="s">
        <v>842</v>
      </c>
      <c r="H16" s="145" t="s">
        <v>1137</v>
      </c>
      <c r="I16" s="145" t="s">
        <v>1136</v>
      </c>
    </row>
    <row r="17" spans="7:9" x14ac:dyDescent="0.35">
      <c r="G17" s="145" t="s">
        <v>1088</v>
      </c>
      <c r="H17" s="145" t="s">
        <v>1140</v>
      </c>
      <c r="I17" s="145" t="s">
        <v>1139</v>
      </c>
    </row>
    <row r="18" spans="7:9" x14ac:dyDescent="0.35">
      <c r="G18" s="145" t="s">
        <v>1085</v>
      </c>
      <c r="H18" s="145" t="s">
        <v>1140</v>
      </c>
      <c r="I18" s="145" t="s">
        <v>1139</v>
      </c>
    </row>
    <row r="19" spans="7:9" x14ac:dyDescent="0.35">
      <c r="G19" s="145" t="s">
        <v>1082</v>
      </c>
      <c r="H19" s="145" t="s">
        <v>1140</v>
      </c>
      <c r="I19" s="145" t="s">
        <v>1139</v>
      </c>
    </row>
    <row r="20" spans="7:9" x14ac:dyDescent="0.35">
      <c r="G20" s="145" t="s">
        <v>1079</v>
      </c>
      <c r="H20" s="145" t="s">
        <v>1142</v>
      </c>
      <c r="I20" s="145" t="s">
        <v>1141</v>
      </c>
    </row>
    <row r="21" spans="7:9" x14ac:dyDescent="0.35">
      <c r="G21" s="145" t="s">
        <v>1076</v>
      </c>
      <c r="H21" s="145" t="s">
        <v>1138</v>
      </c>
      <c r="I21" s="145" t="s">
        <v>840</v>
      </c>
    </row>
    <row r="22" spans="7:9" x14ac:dyDescent="0.35">
      <c r="G22" s="145" t="s">
        <v>1074</v>
      </c>
      <c r="H22" s="145" t="s">
        <v>1140</v>
      </c>
      <c r="I22" s="145" t="s">
        <v>1139</v>
      </c>
    </row>
    <row r="23" spans="7:9" x14ac:dyDescent="0.35">
      <c r="G23" s="145" t="s">
        <v>1071</v>
      </c>
      <c r="H23" s="145" t="s">
        <v>1137</v>
      </c>
      <c r="I23" s="145" t="s">
        <v>1136</v>
      </c>
    </row>
    <row r="24" spans="7:9" x14ac:dyDescent="0.35">
      <c r="G24" s="145" t="s">
        <v>1068</v>
      </c>
      <c r="H24" s="145" t="s">
        <v>1137</v>
      </c>
      <c r="I24" s="145" t="s">
        <v>1136</v>
      </c>
    </row>
    <row r="25" spans="7:9" x14ac:dyDescent="0.35">
      <c r="G25" s="145" t="s">
        <v>1065</v>
      </c>
      <c r="H25" s="145" t="s">
        <v>1142</v>
      </c>
      <c r="I25" s="145" t="s">
        <v>1141</v>
      </c>
    </row>
    <row r="26" spans="7:9" x14ac:dyDescent="0.35">
      <c r="G26" s="145" t="s">
        <v>1062</v>
      </c>
      <c r="H26" s="145" t="s">
        <v>1142</v>
      </c>
      <c r="I26" s="145" t="s">
        <v>1141</v>
      </c>
    </row>
    <row r="27" spans="7:9" x14ac:dyDescent="0.35">
      <c r="G27" s="145" t="s">
        <v>840</v>
      </c>
      <c r="H27" s="145" t="s">
        <v>1140</v>
      </c>
      <c r="I27" s="145" t="s">
        <v>1139</v>
      </c>
    </row>
    <row r="28" spans="7:9" x14ac:dyDescent="0.35">
      <c r="G28" s="145" t="s">
        <v>839</v>
      </c>
      <c r="H28" s="145" t="s">
        <v>1138</v>
      </c>
      <c r="I28" s="145" t="s">
        <v>840</v>
      </c>
    </row>
    <row r="29" spans="7:9" x14ac:dyDescent="0.35">
      <c r="G29" s="145" t="s">
        <v>1056</v>
      </c>
      <c r="H29" s="145" t="s">
        <v>1137</v>
      </c>
      <c r="I29" s="145" t="s">
        <v>1136</v>
      </c>
    </row>
  </sheetData>
  <pageMargins left="0.511811024" right="0.511811024" top="0.78740157499999996" bottom="0.78740157499999996" header="0.31496062000000002" footer="0.3149606200000000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B3:K22"/>
  <sheetViews>
    <sheetView showGridLines="0" topLeftCell="A3" zoomScale="110" zoomScaleNormal="110" workbookViewId="0">
      <selection activeCell="A3" sqref="A3"/>
    </sheetView>
  </sheetViews>
  <sheetFormatPr defaultColWidth="9.1796875" defaultRowHeight="12.5" x14ac:dyDescent="0.25"/>
  <cols>
    <col min="1" max="1" width="2.7265625" style="27" customWidth="1"/>
    <col min="2" max="2" width="16.7265625" style="27" customWidth="1"/>
    <col min="3" max="4" width="10" style="27" customWidth="1"/>
    <col min="5" max="5" width="11.81640625" style="27" bestFit="1" customWidth="1"/>
    <col min="6" max="6" width="11.81640625" style="27" customWidth="1"/>
    <col min="7" max="7" width="8.26953125" style="27" customWidth="1"/>
    <col min="8" max="8" width="4.7265625" style="27" customWidth="1"/>
    <col min="9" max="9" width="3.1796875" style="27" customWidth="1"/>
    <col min="10" max="10" width="3.26953125" style="27" customWidth="1"/>
    <col min="11" max="16384" width="9.1796875" style="27"/>
  </cols>
  <sheetData>
    <row r="3" spans="2:11" ht="13" x14ac:dyDescent="0.3">
      <c r="B3" s="26"/>
    </row>
    <row r="4" spans="2:11" ht="15.5" x14ac:dyDescent="0.35">
      <c r="B4" s="28"/>
    </row>
    <row r="6" spans="2:11" customFormat="1" ht="79.5" customHeight="1" x14ac:dyDescent="0.25">
      <c r="B6" s="214" t="s">
        <v>754</v>
      </c>
      <c r="C6" s="214"/>
      <c r="D6" s="214"/>
      <c r="E6" s="214"/>
      <c r="F6" s="214"/>
      <c r="G6" s="214"/>
      <c r="H6" s="214"/>
      <c r="I6" s="214"/>
      <c r="J6" s="29"/>
      <c r="K6" s="29"/>
    </row>
    <row r="7" spans="2:11" customFormat="1" x14ac:dyDescent="0.25"/>
    <row r="8" spans="2:11" customFormat="1" x14ac:dyDescent="0.25">
      <c r="B8" s="151" t="s">
        <v>755</v>
      </c>
      <c r="C8" s="151" t="s">
        <v>756</v>
      </c>
      <c r="D8" s="151" t="s">
        <v>757</v>
      </c>
    </row>
    <row r="9" spans="2:11" customFormat="1" x14ac:dyDescent="0.25">
      <c r="B9" s="152">
        <v>39173</v>
      </c>
      <c r="C9" s="153">
        <v>2</v>
      </c>
      <c r="D9" s="153">
        <v>4</v>
      </c>
    </row>
    <row r="10" spans="2:11" customFormat="1" x14ac:dyDescent="0.25">
      <c r="B10" s="152">
        <v>39174</v>
      </c>
      <c r="C10" s="153">
        <v>2.5</v>
      </c>
      <c r="D10" s="153">
        <v>4.5</v>
      </c>
    </row>
    <row r="11" spans="2:11" customFormat="1" x14ac:dyDescent="0.25">
      <c r="B11" s="152">
        <v>39175</v>
      </c>
      <c r="C11" s="153">
        <v>2.6</v>
      </c>
      <c r="D11" s="153">
        <v>6</v>
      </c>
    </row>
    <row r="12" spans="2:11" customFormat="1" x14ac:dyDescent="0.25">
      <c r="B12" s="152">
        <v>39176</v>
      </c>
      <c r="C12" s="153">
        <v>3</v>
      </c>
      <c r="D12" s="153">
        <v>7.4</v>
      </c>
    </row>
    <row r="13" spans="2:11" customFormat="1" x14ac:dyDescent="0.25">
      <c r="B13" s="152">
        <v>39177</v>
      </c>
      <c r="C13" s="153">
        <v>3.2</v>
      </c>
      <c r="D13" s="153">
        <v>7.6</v>
      </c>
    </row>
    <row r="14" spans="2:11" customFormat="1" x14ac:dyDescent="0.25"/>
    <row r="15" spans="2:11" customFormat="1" x14ac:dyDescent="0.25">
      <c r="B15" s="1" t="s">
        <v>755</v>
      </c>
      <c r="C15" s="48">
        <v>39177</v>
      </c>
    </row>
    <row r="16" spans="2:11" customFormat="1" x14ac:dyDescent="0.25">
      <c r="B16" s="1" t="s">
        <v>758</v>
      </c>
      <c r="C16" s="31">
        <v>500</v>
      </c>
    </row>
    <row r="17" spans="2:9" customFormat="1" ht="20" x14ac:dyDescent="0.4">
      <c r="B17" s="1" t="s">
        <v>759</v>
      </c>
      <c r="C17" s="35"/>
      <c r="D17" s="149"/>
    </row>
    <row r="18" spans="2:9" customFormat="1" x14ac:dyDescent="0.25">
      <c r="B18" s="1" t="s">
        <v>760</v>
      </c>
      <c r="C18" s="49"/>
    </row>
    <row r="19" spans="2:9" ht="20" x14ac:dyDescent="0.4">
      <c r="B19" s="1" t="s">
        <v>761</v>
      </c>
      <c r="C19" s="35"/>
      <c r="D19" s="150"/>
    </row>
    <row r="20" spans="2:9" x14ac:dyDescent="0.25">
      <c r="B20" s="1" t="s">
        <v>762</v>
      </c>
      <c r="C20" s="49"/>
    </row>
    <row r="22" spans="2:9" ht="29.25" customHeight="1" x14ac:dyDescent="0.25">
      <c r="B22" s="214" t="s">
        <v>763</v>
      </c>
      <c r="C22" s="214"/>
      <c r="D22" s="214"/>
      <c r="E22" s="214"/>
      <c r="F22" s="214"/>
      <c r="G22" s="214"/>
      <c r="H22" s="214"/>
      <c r="I22" s="214"/>
    </row>
  </sheetData>
  <mergeCells count="2">
    <mergeCell ref="B6:I6"/>
    <mergeCell ref="B22:I22"/>
  </mergeCells>
  <phoneticPr fontId="32" type="noConversion"/>
  <pageMargins left="0.78740157499999996" right="0.78740157499999996" top="0.984251969" bottom="0.984251969" header="0.49212598499999999" footer="0.49212598499999999"/>
  <pageSetup paperSize="9" orientation="portrait" horizontalDpi="4294967295" verticalDpi="0"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B3:K22"/>
  <sheetViews>
    <sheetView showGridLines="0" workbookViewId="0">
      <selection activeCell="B4" sqref="B4"/>
    </sheetView>
  </sheetViews>
  <sheetFormatPr defaultRowHeight="12.5" x14ac:dyDescent="0.25"/>
  <cols>
    <col min="1" max="1" width="2.7265625" customWidth="1"/>
    <col min="2" max="2" width="16.7265625" customWidth="1"/>
    <col min="3" max="3" width="10.26953125" customWidth="1"/>
    <col min="4" max="4" width="8" customWidth="1"/>
    <col min="5" max="5" width="7" customWidth="1"/>
    <col min="6" max="6" width="13.7265625" customWidth="1"/>
    <col min="7" max="7" width="4" customWidth="1"/>
    <col min="8" max="8" width="6.54296875" bestFit="1" customWidth="1"/>
    <col min="9" max="9" width="3.1796875" customWidth="1"/>
    <col min="10" max="10" width="3.26953125" customWidth="1"/>
  </cols>
  <sheetData>
    <row r="3" spans="2:11" ht="13" x14ac:dyDescent="0.3">
      <c r="B3" s="7"/>
    </row>
    <row r="4" spans="2:11" ht="15.5" x14ac:dyDescent="0.35">
      <c r="B4" s="22"/>
    </row>
    <row r="6" spans="2:11" ht="79.5" customHeight="1" x14ac:dyDescent="0.25">
      <c r="B6" s="214" t="s">
        <v>754</v>
      </c>
      <c r="C6" s="214"/>
      <c r="D6" s="214"/>
      <c r="E6" s="214"/>
      <c r="F6" s="214"/>
      <c r="G6" s="214"/>
      <c r="H6" s="214"/>
      <c r="I6" s="214"/>
      <c r="J6" s="29"/>
      <c r="K6" s="29"/>
    </row>
    <row r="8" spans="2:11" x14ac:dyDescent="0.25">
      <c r="B8" s="1" t="s">
        <v>755</v>
      </c>
      <c r="C8" s="1" t="s">
        <v>756</v>
      </c>
      <c r="D8" s="1" t="s">
        <v>757</v>
      </c>
    </row>
    <row r="9" spans="2:11" x14ac:dyDescent="0.25">
      <c r="B9" s="48">
        <v>39173</v>
      </c>
      <c r="C9" s="31">
        <v>2</v>
      </c>
      <c r="D9" s="31">
        <v>4</v>
      </c>
    </row>
    <row r="10" spans="2:11" x14ac:dyDescent="0.25">
      <c r="B10" s="48">
        <v>39174</v>
      </c>
      <c r="C10" s="31">
        <v>2.5</v>
      </c>
      <c r="D10" s="31">
        <v>4.5</v>
      </c>
    </row>
    <row r="11" spans="2:11" x14ac:dyDescent="0.25">
      <c r="B11" s="48">
        <v>39175</v>
      </c>
      <c r="C11" s="31">
        <v>2.6</v>
      </c>
      <c r="D11" s="31">
        <v>6</v>
      </c>
    </row>
    <row r="12" spans="2:11" x14ac:dyDescent="0.25">
      <c r="B12" s="48">
        <v>39176</v>
      </c>
      <c r="C12" s="31">
        <v>3</v>
      </c>
      <c r="D12" s="31">
        <v>7.4</v>
      </c>
    </row>
    <row r="13" spans="2:11" x14ac:dyDescent="0.25">
      <c r="B13" s="48">
        <v>39177</v>
      </c>
      <c r="C13" s="31">
        <v>3.2</v>
      </c>
      <c r="D13" s="31">
        <v>7.6</v>
      </c>
    </row>
    <row r="15" spans="2:11" x14ac:dyDescent="0.25">
      <c r="B15" s="1" t="s">
        <v>755</v>
      </c>
      <c r="C15" s="48">
        <v>39177</v>
      </c>
    </row>
    <row r="16" spans="2:11" x14ac:dyDescent="0.25">
      <c r="B16" s="1" t="s">
        <v>758</v>
      </c>
      <c r="C16" s="31">
        <v>500</v>
      </c>
    </row>
    <row r="17" spans="2:9" ht="13" x14ac:dyDescent="0.3">
      <c r="B17" s="1" t="s">
        <v>759</v>
      </c>
      <c r="C17" s="51">
        <f>VLOOKUP($C$15,$B$9:$D$13,2,0)</f>
        <v>3.2</v>
      </c>
    </row>
    <row r="18" spans="2:9" ht="13" x14ac:dyDescent="0.3">
      <c r="B18" s="1" t="s">
        <v>760</v>
      </c>
      <c r="C18" s="50">
        <f>C16/C17</f>
        <v>156.25</v>
      </c>
    </row>
    <row r="19" spans="2:9" s="27" customFormat="1" ht="13" x14ac:dyDescent="0.3">
      <c r="B19" s="1" t="s">
        <v>761</v>
      </c>
      <c r="C19" s="51">
        <f>VLOOKUP($C$15,$B$9:$D$13,3,0)</f>
        <v>7.6</v>
      </c>
    </row>
    <row r="20" spans="2:9" s="27" customFormat="1" ht="13" x14ac:dyDescent="0.3">
      <c r="B20" s="1" t="s">
        <v>762</v>
      </c>
      <c r="C20" s="50">
        <f>C16/C19</f>
        <v>65.789473684210535</v>
      </c>
    </row>
    <row r="21" spans="2:9" s="27" customFormat="1" x14ac:dyDescent="0.25"/>
    <row r="22" spans="2:9" s="27" customFormat="1" ht="29.25" customHeight="1" x14ac:dyDescent="0.25">
      <c r="B22" s="214" t="s">
        <v>763</v>
      </c>
      <c r="C22" s="214"/>
      <c r="D22" s="214"/>
      <c r="E22" s="214"/>
      <c r="F22" s="214"/>
      <c r="G22" s="214"/>
      <c r="H22" s="214"/>
      <c r="I22" s="214"/>
    </row>
  </sheetData>
  <mergeCells count="2">
    <mergeCell ref="B6:I6"/>
    <mergeCell ref="B22:I22"/>
  </mergeCells>
  <phoneticPr fontId="32" type="noConversion"/>
  <pageMargins left="0.78740157499999996" right="0.78740157499999996" top="0.984251969" bottom="0.984251969" header="0.49212598499999999" footer="0.49212598499999999"/>
  <pageSetup paperSize="9" orientation="portrait" horizontalDpi="4294967295" verticalDpi="0"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B3:K15"/>
  <sheetViews>
    <sheetView showGridLines="0" workbookViewId="0">
      <selection activeCell="B4" sqref="B4"/>
    </sheetView>
  </sheetViews>
  <sheetFormatPr defaultColWidth="9.1796875" defaultRowHeight="12.5" x14ac:dyDescent="0.25"/>
  <cols>
    <col min="1" max="1" width="2.7265625" style="27" customWidth="1"/>
    <col min="2" max="2" width="16.7265625" style="27" customWidth="1"/>
    <col min="3" max="3" width="11.26953125" style="27" customWidth="1"/>
    <col min="4" max="4" width="16.1796875" style="27" customWidth="1"/>
    <col min="5" max="5" width="13.7265625" style="27" bestFit="1" customWidth="1"/>
    <col min="6" max="6" width="10.453125" style="27" customWidth="1"/>
    <col min="7" max="7" width="4.453125" style="27" customWidth="1"/>
    <col min="8" max="8" width="6.54296875" style="27" bestFit="1" customWidth="1"/>
    <col min="9" max="9" width="3.1796875" style="27" customWidth="1"/>
    <col min="10" max="10" width="3.26953125" style="27" customWidth="1"/>
    <col min="11" max="16384" width="9.1796875" style="27"/>
  </cols>
  <sheetData>
    <row r="3" spans="2:11" ht="13" x14ac:dyDescent="0.3">
      <c r="B3" s="26"/>
    </row>
    <row r="4" spans="2:11" ht="15.5" x14ac:dyDescent="0.35">
      <c r="B4" s="28"/>
    </row>
    <row r="6" spans="2:11" customFormat="1" ht="54" customHeight="1" x14ac:dyDescent="0.25">
      <c r="B6" s="215" t="s">
        <v>802</v>
      </c>
      <c r="C6" s="215"/>
      <c r="D6" s="215"/>
      <c r="E6" s="215"/>
      <c r="F6" s="215"/>
      <c r="G6" s="215"/>
      <c r="H6" s="215"/>
      <c r="I6" s="32"/>
      <c r="J6" s="32"/>
      <c r="K6" s="32"/>
    </row>
    <row r="7" spans="2:11" customFormat="1" x14ac:dyDescent="0.25"/>
    <row r="8" spans="2:11" customFormat="1" ht="13" x14ac:dyDescent="0.3">
      <c r="B8" s="19" t="s">
        <v>795</v>
      </c>
    </row>
    <row r="9" spans="2:11" customFormat="1" ht="13" x14ac:dyDescent="0.3">
      <c r="B9" s="36" t="s">
        <v>801</v>
      </c>
      <c r="C9" s="36" t="s">
        <v>796</v>
      </c>
      <c r="D9" s="36" t="s">
        <v>797</v>
      </c>
      <c r="E9" s="36" t="s">
        <v>798</v>
      </c>
      <c r="F9" s="36" t="s">
        <v>799</v>
      </c>
    </row>
    <row r="10" spans="2:11" x14ac:dyDescent="0.25">
      <c r="B10" s="1">
        <v>2</v>
      </c>
      <c r="C10" s="1">
        <v>1</v>
      </c>
      <c r="D10" s="55"/>
      <c r="E10" s="40"/>
      <c r="F10" s="40"/>
    </row>
    <row r="11" spans="2:11" x14ac:dyDescent="0.25">
      <c r="B11" s="1">
        <v>7</v>
      </c>
      <c r="C11" s="1">
        <v>1</v>
      </c>
      <c r="D11" s="55"/>
      <c r="E11" s="40"/>
      <c r="F11" s="40"/>
    </row>
    <row r="12" spans="2:11" x14ac:dyDescent="0.25">
      <c r="B12" s="1">
        <v>14</v>
      </c>
      <c r="C12" s="1">
        <v>2</v>
      </c>
      <c r="D12" s="55"/>
      <c r="E12" s="40"/>
      <c r="F12" s="40"/>
    </row>
    <row r="13" spans="2:11" x14ac:dyDescent="0.25">
      <c r="B13" s="1">
        <v>18</v>
      </c>
      <c r="C13" s="1">
        <v>1</v>
      </c>
      <c r="D13" s="55"/>
      <c r="E13" s="40"/>
      <c r="F13" s="40"/>
    </row>
    <row r="14" spans="2:11" x14ac:dyDescent="0.25">
      <c r="B14" s="1">
        <v>20</v>
      </c>
      <c r="C14" s="1">
        <v>3</v>
      </c>
      <c r="D14" s="55"/>
      <c r="E14" s="40"/>
      <c r="F14" s="40"/>
    </row>
    <row r="15" spans="2:11" ht="13" x14ac:dyDescent="0.3">
      <c r="B15" s="216" t="s">
        <v>800</v>
      </c>
      <c r="C15" s="217"/>
      <c r="D15" s="217"/>
      <c r="E15" s="218"/>
      <c r="F15" s="40"/>
    </row>
  </sheetData>
  <mergeCells count="2">
    <mergeCell ref="B6:H6"/>
    <mergeCell ref="B15:E15"/>
  </mergeCells>
  <phoneticPr fontId="32" type="noConversion"/>
  <pageMargins left="0.78740157499999996" right="0.78740157499999996" top="0.984251969" bottom="0.984251969" header="0.49212598499999999" footer="0.49212598499999999"/>
  <pageSetup paperSize="9" orientation="portrait" horizontalDpi="4294967295" verticalDpi="0"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B3:K25"/>
  <sheetViews>
    <sheetView showGridLines="0" workbookViewId="0">
      <selection activeCell="B4" sqref="B4"/>
    </sheetView>
  </sheetViews>
  <sheetFormatPr defaultRowHeight="12.5" x14ac:dyDescent="0.25"/>
  <cols>
    <col min="1" max="1" width="2.7265625" customWidth="1"/>
    <col min="2" max="2" width="16.7265625" customWidth="1"/>
    <col min="3" max="3" width="11.26953125" bestFit="1" customWidth="1"/>
    <col min="4" max="4" width="14.26953125" customWidth="1"/>
    <col min="5" max="5" width="13.7265625" bestFit="1" customWidth="1"/>
    <col min="6" max="6" width="11.26953125" bestFit="1" customWidth="1"/>
    <col min="7" max="7" width="4.81640625" customWidth="1"/>
    <col min="8" max="8" width="6.54296875" bestFit="1" customWidth="1"/>
    <col min="9" max="9" width="3.1796875" customWidth="1"/>
    <col min="10" max="10" width="3.26953125" customWidth="1"/>
  </cols>
  <sheetData>
    <row r="3" spans="2:11" ht="13" x14ac:dyDescent="0.3">
      <c r="B3" s="7"/>
    </row>
    <row r="4" spans="2:11" ht="15.5" x14ac:dyDescent="0.35">
      <c r="B4" s="22"/>
    </row>
    <row r="6" spans="2:11" ht="54" customHeight="1" x14ac:dyDescent="0.25">
      <c r="B6" s="215" t="s">
        <v>802</v>
      </c>
      <c r="C6" s="215"/>
      <c r="D6" s="215"/>
      <c r="E6" s="215"/>
      <c r="F6" s="215"/>
      <c r="G6" s="215"/>
      <c r="H6" s="215"/>
      <c r="I6" s="32"/>
      <c r="J6" s="32"/>
      <c r="K6" s="32"/>
    </row>
    <row r="8" spans="2:11" ht="13" x14ac:dyDescent="0.3">
      <c r="B8" s="19" t="s">
        <v>795</v>
      </c>
    </row>
    <row r="9" spans="2:11" ht="13" x14ac:dyDescent="0.3">
      <c r="B9" s="36" t="s">
        <v>801</v>
      </c>
      <c r="C9" s="36" t="s">
        <v>796</v>
      </c>
      <c r="D9" s="36" t="s">
        <v>797</v>
      </c>
      <c r="E9" s="36" t="s">
        <v>798</v>
      </c>
      <c r="F9" s="36" t="s">
        <v>799</v>
      </c>
    </row>
    <row r="10" spans="2:11" s="27" customFormat="1" ht="13" x14ac:dyDescent="0.3">
      <c r="B10" s="1">
        <v>2</v>
      </c>
      <c r="C10" s="1">
        <v>1</v>
      </c>
      <c r="D10" s="54" t="str">
        <f>VLOOKUP(B10,BD_CDs!$B$6:$F$25,2,0)</f>
        <v>Som da Praia</v>
      </c>
      <c r="E10" s="33">
        <f>VLOOKUP(B10,BD_CDs!$B$6:$F$25,5,0)</f>
        <v>9.9</v>
      </c>
      <c r="F10" s="33">
        <f>C10*E10</f>
        <v>9.9</v>
      </c>
    </row>
    <row r="11" spans="2:11" s="27" customFormat="1" ht="13" x14ac:dyDescent="0.3">
      <c r="B11" s="1">
        <v>7</v>
      </c>
      <c r="C11" s="1">
        <v>1</v>
      </c>
      <c r="D11" s="54" t="str">
        <f>VLOOKUP(B11,BD_CDs!$B$6:$F$25,2,0)</f>
        <v>Seu Zuza</v>
      </c>
      <c r="E11" s="33">
        <f>VLOOKUP(B11,BD_CDs!$B$6:$F$25,5,0)</f>
        <v>5.8</v>
      </c>
      <c r="F11" s="33">
        <f>C11*E11</f>
        <v>5.8</v>
      </c>
    </row>
    <row r="12" spans="2:11" s="27" customFormat="1" ht="13" x14ac:dyDescent="0.3">
      <c r="B12" s="1">
        <v>14</v>
      </c>
      <c r="C12" s="1">
        <v>2</v>
      </c>
      <c r="D12" s="54" t="str">
        <f>VLOOKUP(B12,BD_CDs!$B$6:$F$25,2,0)</f>
        <v>Tim Malhado</v>
      </c>
      <c r="E12" s="33">
        <f>VLOOKUP(B12,BD_CDs!$B$6:$F$25,5,0)</f>
        <v>18.899999999999999</v>
      </c>
      <c r="F12" s="33">
        <f>C12*E12</f>
        <v>37.799999999999997</v>
      </c>
    </row>
    <row r="13" spans="2:11" s="27" customFormat="1" ht="13" x14ac:dyDescent="0.3">
      <c r="B13" s="1">
        <v>18</v>
      </c>
      <c r="C13" s="1">
        <v>1</v>
      </c>
      <c r="D13" s="54" t="str">
        <f>VLOOKUP(B13,BD_CDs!$B$6:$F$25,2,0)</f>
        <v>Dreams do Axé</v>
      </c>
      <c r="E13" s="33">
        <f>VLOOKUP(B13,BD_CDs!$B$6:$F$25,5,0)</f>
        <v>9.6999999999999993</v>
      </c>
      <c r="F13" s="33">
        <f>C13*E13</f>
        <v>9.6999999999999993</v>
      </c>
    </row>
    <row r="14" spans="2:11" s="27" customFormat="1" ht="13" x14ac:dyDescent="0.3">
      <c r="B14" s="1">
        <v>20</v>
      </c>
      <c r="C14" s="1">
        <v>3</v>
      </c>
      <c r="D14" s="54" t="str">
        <f>VLOOKUP(B14,BD_CDs!$B$6:$F$25,2,0)</f>
        <v>Samba e Suor</v>
      </c>
      <c r="E14" s="33">
        <f>VLOOKUP(B14,BD_CDs!$B$6:$F$25,5,0)</f>
        <v>6.9</v>
      </c>
      <c r="F14" s="33">
        <f>C14*E14</f>
        <v>20.700000000000003</v>
      </c>
    </row>
    <row r="15" spans="2:11" s="27" customFormat="1" ht="13" x14ac:dyDescent="0.3">
      <c r="B15" s="216" t="s">
        <v>800</v>
      </c>
      <c r="C15" s="217"/>
      <c r="D15" s="217"/>
      <c r="E15" s="218"/>
      <c r="F15" s="33">
        <f>SUM(F10:F14)</f>
        <v>83.9</v>
      </c>
    </row>
    <row r="16" spans="2:11" s="27" customFormat="1" x14ac:dyDescent="0.25"/>
    <row r="17" s="27" customFormat="1" x14ac:dyDescent="0.25"/>
    <row r="18" s="27" customFormat="1" x14ac:dyDescent="0.25"/>
    <row r="19" s="27" customFormat="1" x14ac:dyDescent="0.25"/>
    <row r="20" s="27" customFormat="1" x14ac:dyDescent="0.25"/>
    <row r="21" s="27" customFormat="1" x14ac:dyDescent="0.25"/>
    <row r="22" s="27" customFormat="1" x14ac:dyDescent="0.25"/>
    <row r="23" s="27" customFormat="1" x14ac:dyDescent="0.25"/>
    <row r="24" s="27" customFormat="1" x14ac:dyDescent="0.25"/>
    <row r="25" s="27" customFormat="1" x14ac:dyDescent="0.25"/>
  </sheetData>
  <mergeCells count="2">
    <mergeCell ref="B6:H6"/>
    <mergeCell ref="B15:E15"/>
  </mergeCells>
  <phoneticPr fontId="32" type="noConversion"/>
  <pageMargins left="0.78740157499999996" right="0.78740157499999996" top="0.984251969" bottom="0.984251969" header="0.49212598499999999" footer="0.49212598499999999"/>
  <pageSetup paperSize="9" orientation="portrait" horizontalDpi="4294967295" verticalDpi="0"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B3:K31"/>
  <sheetViews>
    <sheetView showGridLines="0" workbookViewId="0">
      <selection activeCell="B4" sqref="B4"/>
    </sheetView>
  </sheetViews>
  <sheetFormatPr defaultColWidth="9.1796875" defaultRowHeight="12.5" x14ac:dyDescent="0.25"/>
  <cols>
    <col min="1" max="1" width="2.7265625" style="27" customWidth="1"/>
    <col min="2" max="2" width="22.81640625" style="27" customWidth="1"/>
    <col min="3" max="3" width="11.26953125" style="27" customWidth="1"/>
    <col min="4" max="4" width="12.54296875" style="27" customWidth="1"/>
    <col min="5" max="5" width="17.26953125" style="27" customWidth="1"/>
    <col min="6" max="6" width="8.1796875" style="27" customWidth="1"/>
    <col min="7" max="7" width="9.1796875" style="27"/>
    <col min="8" max="8" width="5.1796875" style="27" customWidth="1"/>
    <col min="9" max="9" width="3.1796875" style="27" customWidth="1"/>
    <col min="10" max="10" width="3.26953125" style="27" customWidth="1"/>
    <col min="11" max="16384" width="9.1796875" style="27"/>
  </cols>
  <sheetData>
    <row r="3" spans="2:11" ht="13" x14ac:dyDescent="0.3">
      <c r="B3" s="26"/>
    </row>
    <row r="4" spans="2:11" ht="15.5" x14ac:dyDescent="0.35">
      <c r="B4" s="28"/>
    </row>
    <row r="6" spans="2:11" customFormat="1" ht="30" customHeight="1" x14ac:dyDescent="0.25">
      <c r="B6" s="214" t="s">
        <v>803</v>
      </c>
      <c r="C6" s="214"/>
      <c r="D6" s="214"/>
      <c r="E6" s="214"/>
      <c r="F6" s="214"/>
      <c r="G6" s="214"/>
      <c r="H6" s="34"/>
      <c r="I6" s="34"/>
      <c r="J6" s="34"/>
      <c r="K6" s="29"/>
    </row>
    <row r="7" spans="2:11" customFormat="1" x14ac:dyDescent="0.25"/>
    <row r="8" spans="2:11" ht="13" x14ac:dyDescent="0.3">
      <c r="B8" s="36" t="s">
        <v>804</v>
      </c>
      <c r="C8" s="36" t="s">
        <v>805</v>
      </c>
      <c r="D8" s="36" t="s">
        <v>806</v>
      </c>
    </row>
    <row r="9" spans="2:11" x14ac:dyDescent="0.25">
      <c r="B9" s="41" t="s">
        <v>807</v>
      </c>
      <c r="C9" s="56">
        <v>3200</v>
      </c>
      <c r="D9" s="62"/>
    </row>
    <row r="10" spans="2:11" x14ac:dyDescent="0.25">
      <c r="B10" s="41" t="s">
        <v>808</v>
      </c>
      <c r="C10" s="56">
        <v>5500</v>
      </c>
      <c r="D10" s="62"/>
    </row>
    <row r="11" spans="2:11" x14ac:dyDescent="0.25">
      <c r="B11" s="41" t="s">
        <v>742</v>
      </c>
      <c r="C11" s="56">
        <v>850</v>
      </c>
      <c r="D11" s="62"/>
    </row>
    <row r="12" spans="2:11" x14ac:dyDescent="0.25">
      <c r="B12" s="41" t="s">
        <v>743</v>
      </c>
      <c r="C12" s="56">
        <v>1400</v>
      </c>
      <c r="D12" s="62"/>
    </row>
    <row r="13" spans="2:11" x14ac:dyDescent="0.25">
      <c r="B13" s="41" t="s">
        <v>809</v>
      </c>
      <c r="C13" s="56">
        <v>2700</v>
      </c>
      <c r="D13" s="62"/>
    </row>
    <row r="15" spans="2:11" ht="56.25" customHeight="1" x14ac:dyDescent="0.25">
      <c r="B15" s="214" t="s">
        <v>810</v>
      </c>
      <c r="C15" s="214"/>
      <c r="D15" s="214"/>
      <c r="E15" s="214"/>
      <c r="F15" s="214"/>
      <c r="G15" s="214"/>
    </row>
    <row r="17" spans="2:7" ht="13" x14ac:dyDescent="0.25">
      <c r="B17" s="60" t="s">
        <v>811</v>
      </c>
      <c r="C17" s="61" t="s">
        <v>812</v>
      </c>
    </row>
    <row r="18" spans="2:7" x14ac:dyDescent="0.25">
      <c r="B18" s="41" t="s">
        <v>813</v>
      </c>
      <c r="C18" s="58">
        <v>7.6499999999999999E-2</v>
      </c>
    </row>
    <row r="19" spans="2:7" x14ac:dyDescent="0.25">
      <c r="B19" s="41" t="s">
        <v>814</v>
      </c>
      <c r="C19" s="58">
        <v>8.6499999999999994E-2</v>
      </c>
    </row>
    <row r="20" spans="2:7" x14ac:dyDescent="0.25">
      <c r="B20" s="41" t="s">
        <v>815</v>
      </c>
      <c r="C20" s="58">
        <v>0.09</v>
      </c>
    </row>
    <row r="21" spans="2:7" x14ac:dyDescent="0.25">
      <c r="B21" s="41" t="s">
        <v>816</v>
      </c>
      <c r="C21" s="58">
        <v>0.11</v>
      </c>
    </row>
    <row r="23" spans="2:7" x14ac:dyDescent="0.25">
      <c r="B23" s="27" t="s">
        <v>820</v>
      </c>
    </row>
    <row r="24" spans="2:7" ht="13" x14ac:dyDescent="0.3">
      <c r="B24" s="36" t="s">
        <v>817</v>
      </c>
      <c r="C24" s="36" t="s">
        <v>818</v>
      </c>
      <c r="D24" s="36" t="s">
        <v>819</v>
      </c>
    </row>
    <row r="25" spans="2:7" x14ac:dyDescent="0.25">
      <c r="B25" s="56">
        <v>0</v>
      </c>
      <c r="C25" s="59">
        <v>7.6499999999999999E-2</v>
      </c>
      <c r="D25" s="1">
        <v>0</v>
      </c>
    </row>
    <row r="26" spans="2:7" x14ac:dyDescent="0.25">
      <c r="B26" s="56">
        <v>752.63</v>
      </c>
      <c r="C26" s="59">
        <v>8.6499999999999994E-2</v>
      </c>
      <c r="D26" s="1">
        <v>0</v>
      </c>
    </row>
    <row r="27" spans="2:7" x14ac:dyDescent="0.25">
      <c r="B27" s="56">
        <v>780.01</v>
      </c>
      <c r="C27" s="59">
        <v>0.09</v>
      </c>
      <c r="D27" s="1">
        <v>0</v>
      </c>
    </row>
    <row r="28" spans="2:7" x14ac:dyDescent="0.25">
      <c r="B28" s="56">
        <v>1254.3699999999999</v>
      </c>
      <c r="C28" s="59">
        <v>0.11</v>
      </c>
      <c r="D28" s="1">
        <v>0</v>
      </c>
    </row>
    <row r="29" spans="2:7" x14ac:dyDescent="0.25">
      <c r="B29" s="56">
        <v>2508.73</v>
      </c>
      <c r="C29" s="59">
        <v>0</v>
      </c>
      <c r="D29" s="1">
        <v>275.95999999999998</v>
      </c>
    </row>
    <row r="31" spans="2:7" ht="28.5" customHeight="1" x14ac:dyDescent="0.25">
      <c r="B31" s="214" t="s">
        <v>821</v>
      </c>
      <c r="C31" s="214"/>
      <c r="D31" s="214"/>
      <c r="E31" s="214"/>
      <c r="F31" s="214"/>
      <c r="G31" s="214"/>
    </row>
  </sheetData>
  <mergeCells count="3">
    <mergeCell ref="B6:G6"/>
    <mergeCell ref="B15:G15"/>
    <mergeCell ref="B31:G31"/>
  </mergeCells>
  <phoneticPr fontId="32" type="noConversion"/>
  <pageMargins left="0.78740157499999996" right="0.78740157499999996" top="0.984251969" bottom="0.984251969" header="0.49212598499999999" footer="0.49212598499999999"/>
  <pageSetup paperSize="9" orientation="portrait" horizontalDpi="4294967295" verticalDpi="0"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B3:K31"/>
  <sheetViews>
    <sheetView showGridLines="0" workbookViewId="0">
      <selection activeCell="B4" sqref="B4"/>
    </sheetView>
  </sheetViews>
  <sheetFormatPr defaultRowHeight="12.5" x14ac:dyDescent="0.25"/>
  <cols>
    <col min="1" max="1" width="2.7265625" customWidth="1"/>
    <col min="2" max="2" width="23.81640625" customWidth="1"/>
    <col min="3" max="3" width="10.26953125" customWidth="1"/>
    <col min="4" max="4" width="12.1796875" bestFit="1" customWidth="1"/>
    <col min="5" max="5" width="11.81640625" customWidth="1"/>
    <col min="6" max="6" width="9.453125" customWidth="1"/>
    <col min="7" max="7" width="10.26953125" customWidth="1"/>
    <col min="8" max="8" width="10.54296875" customWidth="1"/>
    <col min="9" max="9" width="3.1796875" customWidth="1"/>
    <col min="10" max="10" width="3.26953125" customWidth="1"/>
  </cols>
  <sheetData>
    <row r="3" spans="2:11" ht="13" x14ac:dyDescent="0.3">
      <c r="B3" s="7"/>
    </row>
    <row r="4" spans="2:11" ht="15.5" x14ac:dyDescent="0.35">
      <c r="B4" s="22"/>
    </row>
    <row r="6" spans="2:11" ht="30" customHeight="1" x14ac:dyDescent="0.25">
      <c r="B6" s="214" t="s">
        <v>803</v>
      </c>
      <c r="C6" s="214"/>
      <c r="D6" s="214"/>
      <c r="E6" s="214"/>
      <c r="F6" s="214"/>
      <c r="G6" s="214"/>
      <c r="H6" s="34"/>
      <c r="I6" s="34"/>
      <c r="J6" s="34"/>
      <c r="K6" s="29"/>
    </row>
    <row r="8" spans="2:11" s="27" customFormat="1" ht="13" x14ac:dyDescent="0.3">
      <c r="B8" s="36" t="s">
        <v>804</v>
      </c>
      <c r="C8" s="36" t="s">
        <v>805</v>
      </c>
      <c r="D8" s="36" t="s">
        <v>806</v>
      </c>
    </row>
    <row r="9" spans="2:11" s="27" customFormat="1" ht="13" x14ac:dyDescent="0.3">
      <c r="B9" s="41" t="s">
        <v>807</v>
      </c>
      <c r="C9" s="56">
        <v>3200</v>
      </c>
      <c r="D9" s="57">
        <f>VLOOKUP(C9,$B$25:$D$29,2,1)*C9+VLOOKUP(C9,$B$25:$D$29,3,1)</f>
        <v>275.95999999999998</v>
      </c>
    </row>
    <row r="10" spans="2:11" s="27" customFormat="1" ht="13" x14ac:dyDescent="0.3">
      <c r="B10" s="41" t="s">
        <v>808</v>
      </c>
      <c r="C10" s="56">
        <v>5500</v>
      </c>
      <c r="D10" s="57">
        <f>VLOOKUP(C10,$B$25:$D$29,2,1)*C10+VLOOKUP(C10,$B$25:$D$29,3,1)</f>
        <v>275.95999999999998</v>
      </c>
    </row>
    <row r="11" spans="2:11" s="27" customFormat="1" ht="13" x14ac:dyDescent="0.3">
      <c r="B11" s="41" t="s">
        <v>742</v>
      </c>
      <c r="C11" s="56">
        <v>850</v>
      </c>
      <c r="D11" s="57">
        <f>VLOOKUP(C11,$B$25:$D$29,2,1)*C11+VLOOKUP(C11,$B$25:$D$29,3,1)</f>
        <v>76.5</v>
      </c>
    </row>
    <row r="12" spans="2:11" s="27" customFormat="1" ht="13" x14ac:dyDescent="0.3">
      <c r="B12" s="41" t="s">
        <v>743</v>
      </c>
      <c r="C12" s="56">
        <v>1400</v>
      </c>
      <c r="D12" s="57">
        <f>VLOOKUP(C12,$B$25:$D$29,2,1)*C12+VLOOKUP(C12,$B$25:$D$29,3,1)</f>
        <v>154</v>
      </c>
    </row>
    <row r="13" spans="2:11" s="27" customFormat="1" ht="13" x14ac:dyDescent="0.3">
      <c r="B13" s="41" t="s">
        <v>809</v>
      </c>
      <c r="C13" s="56">
        <v>2700</v>
      </c>
      <c r="D13" s="57">
        <f>VLOOKUP(C13,$B$25:$D$29,2,1)*C13+VLOOKUP(C13,$B$25:$D$29,3,1)</f>
        <v>275.95999999999998</v>
      </c>
    </row>
    <row r="14" spans="2:11" s="27" customFormat="1" x14ac:dyDescent="0.25"/>
    <row r="15" spans="2:11" s="27" customFormat="1" ht="56.25" customHeight="1" x14ac:dyDescent="0.25">
      <c r="B15" s="214" t="s">
        <v>810</v>
      </c>
      <c r="C15" s="214"/>
      <c r="D15" s="214"/>
      <c r="E15" s="214"/>
      <c r="F15" s="214"/>
      <c r="G15" s="214"/>
    </row>
    <row r="16" spans="2:11" s="27" customFormat="1" x14ac:dyDescent="0.25"/>
    <row r="17" spans="2:7" s="27" customFormat="1" ht="13" x14ac:dyDescent="0.25">
      <c r="B17" s="60" t="s">
        <v>811</v>
      </c>
      <c r="C17" s="61" t="s">
        <v>812</v>
      </c>
    </row>
    <row r="18" spans="2:7" s="27" customFormat="1" x14ac:dyDescent="0.25">
      <c r="B18" s="41" t="s">
        <v>813</v>
      </c>
      <c r="C18" s="58">
        <v>7.6499999999999999E-2</v>
      </c>
    </row>
    <row r="19" spans="2:7" s="27" customFormat="1" x14ac:dyDescent="0.25">
      <c r="B19" s="41" t="s">
        <v>814</v>
      </c>
      <c r="C19" s="58">
        <v>8.6499999999999994E-2</v>
      </c>
    </row>
    <row r="20" spans="2:7" s="27" customFormat="1" x14ac:dyDescent="0.25">
      <c r="B20" s="41" t="s">
        <v>815</v>
      </c>
      <c r="C20" s="58">
        <v>0.09</v>
      </c>
    </row>
    <row r="21" spans="2:7" s="27" customFormat="1" x14ac:dyDescent="0.25">
      <c r="B21" s="41" t="s">
        <v>816</v>
      </c>
      <c r="C21" s="58">
        <v>0.11</v>
      </c>
    </row>
    <row r="22" spans="2:7" s="27" customFormat="1" x14ac:dyDescent="0.25"/>
    <row r="23" spans="2:7" s="27" customFormat="1" x14ac:dyDescent="0.25">
      <c r="B23" s="27" t="s">
        <v>820</v>
      </c>
    </row>
    <row r="24" spans="2:7" s="27" customFormat="1" ht="13" x14ac:dyDescent="0.3">
      <c r="B24" s="36" t="s">
        <v>817</v>
      </c>
      <c r="C24" s="36" t="s">
        <v>818</v>
      </c>
      <c r="D24" s="36" t="s">
        <v>819</v>
      </c>
    </row>
    <row r="25" spans="2:7" s="27" customFormat="1" x14ac:dyDescent="0.25">
      <c r="B25" s="56">
        <v>0</v>
      </c>
      <c r="C25" s="59">
        <v>7.6499999999999999E-2</v>
      </c>
      <c r="D25" s="1">
        <v>0</v>
      </c>
    </row>
    <row r="26" spans="2:7" s="27" customFormat="1" x14ac:dyDescent="0.25">
      <c r="B26" s="56">
        <v>752.63</v>
      </c>
      <c r="C26" s="59">
        <v>8.6499999999999994E-2</v>
      </c>
      <c r="D26" s="1">
        <v>0</v>
      </c>
    </row>
    <row r="27" spans="2:7" s="27" customFormat="1" x14ac:dyDescent="0.25">
      <c r="B27" s="56">
        <v>780.01</v>
      </c>
      <c r="C27" s="59">
        <v>0.09</v>
      </c>
      <c r="D27" s="1">
        <v>0</v>
      </c>
    </row>
    <row r="28" spans="2:7" s="27" customFormat="1" x14ac:dyDescent="0.25">
      <c r="B28" s="56">
        <v>1254.3699999999999</v>
      </c>
      <c r="C28" s="59">
        <v>0.11</v>
      </c>
      <c r="D28" s="1">
        <v>0</v>
      </c>
    </row>
    <row r="29" spans="2:7" s="27" customFormat="1" x14ac:dyDescent="0.25">
      <c r="B29" s="56">
        <v>2508.73</v>
      </c>
      <c r="C29" s="59">
        <v>0</v>
      </c>
      <c r="D29" s="1">
        <v>275.95999999999998</v>
      </c>
    </row>
    <row r="30" spans="2:7" s="27" customFormat="1" x14ac:dyDescent="0.25"/>
    <row r="31" spans="2:7" s="27" customFormat="1" ht="28.5" customHeight="1" x14ac:dyDescent="0.25">
      <c r="B31" s="214" t="s">
        <v>821</v>
      </c>
      <c r="C31" s="214"/>
      <c r="D31" s="214"/>
      <c r="E31" s="214"/>
      <c r="F31" s="214"/>
      <c r="G31" s="214"/>
    </row>
  </sheetData>
  <mergeCells count="3">
    <mergeCell ref="B6:G6"/>
    <mergeCell ref="B15:G15"/>
    <mergeCell ref="B31:G31"/>
  </mergeCells>
  <phoneticPr fontId="32" type="noConversion"/>
  <pageMargins left="0.78740157499999996" right="0.78740157499999996" top="0.984251969" bottom="0.984251969" header="0.49212598499999999" footer="0.49212598499999999"/>
  <pageSetup paperSize="9" orientation="portrait" horizontalDpi="4294967295" verticalDpi="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2:AE15"/>
  <sheetViews>
    <sheetView workbookViewId="0"/>
  </sheetViews>
  <sheetFormatPr defaultRowHeight="12.5" x14ac:dyDescent="0.25"/>
  <cols>
    <col min="1" max="1" width="1.81640625" customWidth="1"/>
    <col min="3" max="3" width="16.1796875" customWidth="1"/>
    <col min="7" max="7" width="2.26953125" customWidth="1"/>
    <col min="8" max="8" width="8.453125" style="174" customWidth="1"/>
    <col min="9" max="9" width="97.7265625" customWidth="1"/>
    <col min="10" max="10" width="30.453125" customWidth="1"/>
    <col min="11" max="18" width="9.1796875" customWidth="1"/>
    <col min="19" max="19" width="3.81640625" style="66" customWidth="1"/>
    <col min="20" max="20" width="74" customWidth="1"/>
    <col min="21" max="21" width="24.81640625" customWidth="1"/>
    <col min="22" max="22" width="49.81640625" customWidth="1"/>
  </cols>
  <sheetData>
    <row r="2" spans="2:31" ht="14.5" x14ac:dyDescent="0.35">
      <c r="B2" s="182" t="s">
        <v>1161</v>
      </c>
      <c r="H2" s="175" t="s">
        <v>1165</v>
      </c>
      <c r="I2" s="157" t="s">
        <v>1159</v>
      </c>
      <c r="J2" s="158" t="s">
        <v>1160</v>
      </c>
      <c r="K2" s="159"/>
      <c r="L2" s="160"/>
      <c r="M2" s="160"/>
      <c r="N2" s="160"/>
      <c r="O2" s="160"/>
      <c r="P2" s="160"/>
      <c r="Q2" s="160"/>
      <c r="R2" s="160"/>
      <c r="S2" s="169"/>
      <c r="T2" s="161"/>
      <c r="U2" s="162"/>
      <c r="V2" s="163"/>
      <c r="W2" s="160"/>
      <c r="X2" s="160"/>
      <c r="Y2" s="160"/>
      <c r="Z2" s="160"/>
      <c r="AA2" s="160"/>
      <c r="AB2" s="160"/>
      <c r="AC2" s="160"/>
      <c r="AD2" s="160"/>
      <c r="AE2" s="160"/>
    </row>
    <row r="3" spans="2:31" ht="29" x14ac:dyDescent="0.35">
      <c r="B3" s="154" t="s">
        <v>1149</v>
      </c>
      <c r="C3" s="154" t="s">
        <v>1150</v>
      </c>
      <c r="D3" s="154" t="s">
        <v>765</v>
      </c>
      <c r="E3" s="154" t="s">
        <v>1151</v>
      </c>
      <c r="F3" s="154" t="s">
        <v>1152</v>
      </c>
      <c r="H3" s="176" t="s">
        <v>1154</v>
      </c>
      <c r="I3" s="164" t="str">
        <f>CONCATENATE(S3,". ",T3)</f>
        <v>1. Insira função que busque a partir do nome exato digitado na célula da esquerda o Bairro.</v>
      </c>
      <c r="J3" s="165"/>
      <c r="K3" s="159" t="str">
        <f>IF(J3="","",IF(J3=U3,"Certo!",CONCATENATE("Errado: ",V3," = ",U3)))</f>
        <v/>
      </c>
      <c r="L3" s="160"/>
      <c r="M3" s="160"/>
      <c r="N3" s="160"/>
      <c r="O3" s="160"/>
      <c r="P3" s="160"/>
      <c r="Q3" s="160"/>
      <c r="R3" s="160"/>
      <c r="S3" s="173">
        <v>1</v>
      </c>
      <c r="T3" s="166" t="s">
        <v>1166</v>
      </c>
      <c r="U3" s="167" t="str">
        <f>VLOOKUP(H3,B4:F6,2,FALSE)</f>
        <v>Bom Descanso</v>
      </c>
      <c r="V3" s="168" t="s">
        <v>1176</v>
      </c>
      <c r="W3" s="160"/>
      <c r="X3" s="160"/>
      <c r="Y3" s="160"/>
      <c r="Z3" s="160"/>
      <c r="AA3" s="160"/>
      <c r="AB3" s="160"/>
      <c r="AC3" s="160"/>
      <c r="AD3" s="160"/>
      <c r="AE3" s="160"/>
    </row>
    <row r="4" spans="2:31" ht="29" x14ac:dyDescent="0.35">
      <c r="B4" s="155" t="s">
        <v>1158</v>
      </c>
      <c r="C4" s="155" t="s">
        <v>1157</v>
      </c>
      <c r="D4" s="154" t="s">
        <v>1155</v>
      </c>
      <c r="E4" s="155">
        <v>37</v>
      </c>
      <c r="F4" s="156">
        <v>1955</v>
      </c>
      <c r="H4" s="176" t="s">
        <v>1158</v>
      </c>
      <c r="I4" s="164" t="str">
        <f t="shared" ref="I4:I12" si="0">IF(J3="","",CONCATENATE(S4,". ",T4))</f>
        <v/>
      </c>
      <c r="J4" s="165"/>
      <c r="K4" s="159" t="str">
        <f t="shared" ref="K4:K12" si="1">IF(J4="","",IF(J4=U4,"Certo!",CONCATENATE("Errado: ",V4," = ",U4)))</f>
        <v/>
      </c>
      <c r="L4" s="160"/>
      <c r="M4" s="160"/>
      <c r="N4" s="160"/>
      <c r="O4" s="160"/>
      <c r="P4" s="160"/>
      <c r="Q4" s="160"/>
      <c r="R4" s="160"/>
      <c r="S4" s="173">
        <f t="shared" ref="S4:S12" si="2">+S3+1</f>
        <v>2</v>
      </c>
      <c r="T4" s="166" t="s">
        <v>1167</v>
      </c>
      <c r="U4" s="167" t="str">
        <f>VLOOKUP(H4,B4:F6,3,FALSE)</f>
        <v>Masc</v>
      </c>
      <c r="V4" s="168" t="s">
        <v>1177</v>
      </c>
      <c r="W4" s="160"/>
      <c r="X4" s="160"/>
      <c r="Y4" s="160"/>
      <c r="Z4" s="160"/>
      <c r="AA4" s="160"/>
      <c r="AB4" s="160"/>
      <c r="AC4" s="160"/>
      <c r="AD4" s="160"/>
      <c r="AE4" s="160"/>
    </row>
    <row r="5" spans="2:31" ht="29" x14ac:dyDescent="0.35">
      <c r="B5" s="155" t="s">
        <v>1154</v>
      </c>
      <c r="C5" s="155" t="s">
        <v>1153</v>
      </c>
      <c r="D5" s="154" t="s">
        <v>1155</v>
      </c>
      <c r="E5" s="155">
        <v>22</v>
      </c>
      <c r="F5" s="156">
        <v>2030</v>
      </c>
      <c r="H5" s="176" t="s">
        <v>1154</v>
      </c>
      <c r="I5" s="164" t="str">
        <f t="shared" si="0"/>
        <v/>
      </c>
      <c r="J5" s="165"/>
      <c r="K5" s="159" t="str">
        <f t="shared" si="1"/>
        <v/>
      </c>
      <c r="L5" s="160"/>
      <c r="M5" s="160"/>
      <c r="N5" s="160"/>
      <c r="O5" s="160"/>
      <c r="P5" s="160"/>
      <c r="Q5" s="160"/>
      <c r="R5" s="160"/>
      <c r="S5" s="173">
        <f t="shared" si="2"/>
        <v>3</v>
      </c>
      <c r="T5" s="166" t="s">
        <v>1168</v>
      </c>
      <c r="U5" s="167">
        <f>VLOOKUP(H5,B4:F6,4,FALSE)</f>
        <v>22</v>
      </c>
      <c r="V5" s="168" t="s">
        <v>1178</v>
      </c>
      <c r="W5" s="160"/>
      <c r="X5" s="160"/>
      <c r="Y5" s="160"/>
      <c r="Z5" s="160"/>
      <c r="AA5" s="160"/>
      <c r="AB5" s="160"/>
      <c r="AC5" s="160"/>
      <c r="AD5" s="160"/>
      <c r="AE5" s="160"/>
    </row>
    <row r="6" spans="2:31" ht="29" x14ac:dyDescent="0.35">
      <c r="B6" s="155" t="s">
        <v>1156</v>
      </c>
      <c r="C6" s="155" t="s">
        <v>1153</v>
      </c>
      <c r="D6" s="154" t="s">
        <v>1155</v>
      </c>
      <c r="E6" s="155">
        <v>36</v>
      </c>
      <c r="F6" s="156">
        <v>1940</v>
      </c>
      <c r="H6" s="176" t="s">
        <v>1156</v>
      </c>
      <c r="I6" s="164" t="str">
        <f t="shared" si="0"/>
        <v/>
      </c>
      <c r="J6" s="165"/>
      <c r="K6" s="159" t="str">
        <f t="shared" si="1"/>
        <v/>
      </c>
      <c r="L6" s="160"/>
      <c r="M6" s="160"/>
      <c r="N6" s="160"/>
      <c r="O6" s="160"/>
      <c r="P6" s="160"/>
      <c r="Q6" s="160"/>
      <c r="R6" s="160"/>
      <c r="S6" s="173">
        <f t="shared" si="2"/>
        <v>4</v>
      </c>
      <c r="T6" s="166" t="s">
        <v>1169</v>
      </c>
      <c r="U6" s="167">
        <f>VLOOKUP(H6,B4:F6,5,FALSE)</f>
        <v>1940</v>
      </c>
      <c r="V6" s="168" t="s">
        <v>1179</v>
      </c>
      <c r="W6" s="160"/>
      <c r="X6" s="160"/>
      <c r="Y6" s="160"/>
      <c r="Z6" s="160"/>
      <c r="AA6" s="160"/>
      <c r="AB6" s="160"/>
      <c r="AC6" s="160"/>
      <c r="AD6" s="160"/>
      <c r="AE6" s="160"/>
    </row>
    <row r="7" spans="2:31" ht="29" x14ac:dyDescent="0.35">
      <c r="B7" s="182" t="s">
        <v>1162</v>
      </c>
      <c r="H7" s="176" t="s">
        <v>1154</v>
      </c>
      <c r="I7" s="164" t="str">
        <f t="shared" si="0"/>
        <v/>
      </c>
      <c r="J7" s="165"/>
      <c r="K7" s="159" t="str">
        <f t="shared" si="1"/>
        <v/>
      </c>
      <c r="L7" s="160"/>
      <c r="M7" s="160"/>
      <c r="N7" s="160"/>
      <c r="O7" s="160"/>
      <c r="P7" s="160"/>
      <c r="Q7" s="160"/>
      <c r="R7" s="160"/>
      <c r="S7" s="173">
        <f t="shared" si="2"/>
        <v>5</v>
      </c>
      <c r="T7" s="166" t="s">
        <v>1174</v>
      </c>
      <c r="U7" s="177">
        <f>VLOOKUP(H7,B4:F6,5,FALSE)/VLOOKUP(H7,B4:F6,4,FALSE)</f>
        <v>92.272727272727266</v>
      </c>
      <c r="V7" s="168" t="s">
        <v>1180</v>
      </c>
      <c r="W7" s="160"/>
      <c r="X7" s="160"/>
      <c r="Y7" s="160"/>
      <c r="Z7" s="160"/>
      <c r="AA7" s="160"/>
      <c r="AB7" s="160"/>
      <c r="AC7" s="160"/>
      <c r="AD7" s="160"/>
      <c r="AE7" s="160"/>
    </row>
    <row r="8" spans="2:31" ht="51" x14ac:dyDescent="0.35">
      <c r="B8" s="178" t="s">
        <v>1175</v>
      </c>
      <c r="C8" s="154" t="s">
        <v>1163</v>
      </c>
      <c r="D8" s="154" t="s">
        <v>1164</v>
      </c>
      <c r="E8" s="208" t="s">
        <v>1173</v>
      </c>
      <c r="F8" s="209"/>
      <c r="H8" s="176">
        <v>27000</v>
      </c>
      <c r="I8" s="164" t="str">
        <f t="shared" si="0"/>
        <v/>
      </c>
      <c r="J8" s="165"/>
      <c r="K8" s="159" t="str">
        <f t="shared" si="1"/>
        <v/>
      </c>
      <c r="L8" s="160"/>
      <c r="M8" s="160"/>
      <c r="N8" s="160"/>
      <c r="O8" s="160"/>
      <c r="P8" s="160"/>
      <c r="Q8" s="160"/>
      <c r="R8" s="160"/>
      <c r="S8" s="173">
        <f t="shared" si="2"/>
        <v>6</v>
      </c>
      <c r="T8" s="166" t="s">
        <v>1170</v>
      </c>
      <c r="U8" s="167">
        <f>VLOOKUP(H8,B9:D12,2)</f>
        <v>0.03</v>
      </c>
      <c r="V8" s="168" t="s">
        <v>1181</v>
      </c>
      <c r="W8" s="160"/>
      <c r="X8" s="160"/>
      <c r="Y8" s="160"/>
      <c r="Z8" s="160"/>
      <c r="AA8" s="160"/>
      <c r="AB8" s="160"/>
      <c r="AC8" s="160"/>
      <c r="AD8" s="160"/>
      <c r="AE8" s="160"/>
    </row>
    <row r="9" spans="2:31" ht="14.5" x14ac:dyDescent="0.35">
      <c r="B9" s="155">
        <v>0</v>
      </c>
      <c r="C9" s="172">
        <v>0.02</v>
      </c>
      <c r="D9" s="154">
        <v>0</v>
      </c>
      <c r="E9" s="210"/>
      <c r="F9" s="211"/>
      <c r="H9" s="176">
        <v>15000</v>
      </c>
      <c r="I9" s="164" t="str">
        <f t="shared" si="0"/>
        <v/>
      </c>
      <c r="J9" s="165"/>
      <c r="K9" s="159" t="str">
        <f t="shared" si="1"/>
        <v/>
      </c>
      <c r="L9" s="160"/>
      <c r="M9" s="160"/>
      <c r="N9" s="160"/>
      <c r="O9" s="160"/>
      <c r="P9" s="160"/>
      <c r="Q9" s="160"/>
      <c r="R9" s="160"/>
      <c r="S9" s="173">
        <f t="shared" si="2"/>
        <v>7</v>
      </c>
      <c r="T9" s="166" t="s">
        <v>1171</v>
      </c>
      <c r="U9" s="167">
        <f>VLOOKUP(H9,B9:D12,3)</f>
        <v>0</v>
      </c>
      <c r="V9" s="168" t="s">
        <v>1182</v>
      </c>
      <c r="W9" s="160"/>
      <c r="X9" s="160"/>
      <c r="Y9" s="160"/>
      <c r="Z9" s="160"/>
      <c r="AA9" s="160"/>
      <c r="AB9" s="160"/>
      <c r="AC9" s="160"/>
      <c r="AD9" s="160"/>
      <c r="AE9" s="160"/>
    </row>
    <row r="10" spans="2:31" ht="14.5" x14ac:dyDescent="0.35">
      <c r="B10" s="155">
        <v>25000</v>
      </c>
      <c r="C10" s="172">
        <v>0.03</v>
      </c>
      <c r="D10" s="154">
        <v>500</v>
      </c>
      <c r="E10" s="210"/>
      <c r="F10" s="211"/>
      <c r="H10" s="176">
        <v>54000</v>
      </c>
      <c r="I10" s="164" t="str">
        <f t="shared" si="0"/>
        <v/>
      </c>
      <c r="J10" s="165"/>
      <c r="K10" s="159" t="str">
        <f t="shared" si="1"/>
        <v/>
      </c>
      <c r="L10" s="160"/>
      <c r="M10" s="160"/>
      <c r="N10" s="160"/>
      <c r="O10" s="160"/>
      <c r="P10" s="160"/>
      <c r="Q10" s="160"/>
      <c r="R10" s="160"/>
      <c r="S10" s="173">
        <f t="shared" si="2"/>
        <v>8</v>
      </c>
      <c r="T10" s="166" t="s">
        <v>1172</v>
      </c>
      <c r="U10" s="179">
        <f>VLOOKUP(H10,B9:D12,2)*H10+VLOOKUP(H10,B9:D12,3)</f>
        <v>3160</v>
      </c>
      <c r="V10" s="168" t="s">
        <v>1183</v>
      </c>
      <c r="W10" s="160"/>
      <c r="X10" s="160"/>
      <c r="Y10" s="160"/>
      <c r="Z10" s="160"/>
      <c r="AA10" s="160"/>
      <c r="AB10" s="160"/>
      <c r="AC10" s="160"/>
      <c r="AD10" s="160"/>
      <c r="AE10" s="160"/>
    </row>
    <row r="11" spans="2:31" ht="14.5" x14ac:dyDescent="0.35">
      <c r="B11" s="155">
        <v>50000</v>
      </c>
      <c r="C11" s="172">
        <v>0.04</v>
      </c>
      <c r="D11" s="154">
        <v>1000</v>
      </c>
      <c r="E11" s="210"/>
      <c r="F11" s="211"/>
      <c r="H11" s="176">
        <v>110000</v>
      </c>
      <c r="I11" s="164" t="str">
        <f t="shared" si="0"/>
        <v/>
      </c>
      <c r="J11" s="165"/>
      <c r="K11" s="159" t="str">
        <f t="shared" si="1"/>
        <v/>
      </c>
      <c r="L11" s="160"/>
      <c r="M11" s="160"/>
      <c r="N11" s="160"/>
      <c r="O11" s="160"/>
      <c r="P11" s="160"/>
      <c r="Q11" s="160"/>
      <c r="R11" s="160"/>
      <c r="S11" s="173">
        <f t="shared" si="2"/>
        <v>9</v>
      </c>
      <c r="T11" s="166" t="s">
        <v>1172</v>
      </c>
      <c r="U11" s="179">
        <f>VLOOKUP(H11,B9:D12,2)*H11+VLOOKUP(H11,B9:D12,3)</f>
        <v>7000</v>
      </c>
      <c r="V11" s="168" t="s">
        <v>1184</v>
      </c>
      <c r="W11" s="160"/>
      <c r="X11" s="160"/>
      <c r="Y11" s="160"/>
      <c r="Z11" s="160"/>
      <c r="AA11" s="160"/>
      <c r="AB11" s="160"/>
      <c r="AC11" s="160"/>
      <c r="AD11" s="160"/>
      <c r="AE11" s="160"/>
    </row>
    <row r="12" spans="2:31" ht="14.5" x14ac:dyDescent="0.35">
      <c r="B12" s="155">
        <v>100000</v>
      </c>
      <c r="C12" s="172">
        <v>0.05</v>
      </c>
      <c r="D12" s="154">
        <v>1500</v>
      </c>
      <c r="E12" s="212"/>
      <c r="F12" s="213"/>
      <c r="H12" s="176">
        <v>85000</v>
      </c>
      <c r="I12" s="164" t="str">
        <f t="shared" si="0"/>
        <v/>
      </c>
      <c r="J12" s="165"/>
      <c r="K12" s="159" t="str">
        <f t="shared" si="1"/>
        <v/>
      </c>
      <c r="L12" s="160"/>
      <c r="M12" s="160"/>
      <c r="N12" s="160"/>
      <c r="O12" s="160"/>
      <c r="P12" s="160"/>
      <c r="Q12" s="160"/>
      <c r="R12" s="160"/>
      <c r="S12" s="173">
        <f t="shared" si="2"/>
        <v>10</v>
      </c>
      <c r="T12" s="166" t="s">
        <v>1172</v>
      </c>
      <c r="U12" s="179">
        <f>VLOOKUP(H12,B9:D12,2)*H12+VLOOKUP(H12,B9:D12,3)</f>
        <v>4400</v>
      </c>
      <c r="V12" s="168" t="s">
        <v>1185</v>
      </c>
      <c r="W12" s="160"/>
      <c r="X12" s="160"/>
      <c r="Y12" s="160"/>
      <c r="Z12" s="160"/>
      <c r="AA12" s="160"/>
      <c r="AB12" s="160"/>
      <c r="AC12" s="160"/>
      <c r="AD12" s="160"/>
      <c r="AE12" s="160"/>
    </row>
    <row r="13" spans="2:31" ht="31" x14ac:dyDescent="0.35">
      <c r="I13" s="206" t="str">
        <f>IF(J12="","",CONCATENATE("Sua nota foi igual a : ",COUNTIF(K3:K12,"Certo!")))</f>
        <v/>
      </c>
      <c r="J13" s="207"/>
      <c r="K13" s="159"/>
      <c r="L13" s="160"/>
      <c r="M13" s="160"/>
      <c r="N13" s="160"/>
      <c r="O13" s="160"/>
      <c r="P13" s="160"/>
      <c r="Q13" s="160"/>
      <c r="R13" s="160"/>
      <c r="S13" s="169"/>
      <c r="T13" s="161"/>
      <c r="U13" s="162"/>
      <c r="V13" s="163"/>
      <c r="W13" s="160"/>
      <c r="X13" s="160"/>
      <c r="Y13" s="160"/>
      <c r="Z13" s="160"/>
      <c r="AA13" s="160"/>
      <c r="AB13" s="160"/>
      <c r="AC13" s="160"/>
      <c r="AD13" s="160"/>
      <c r="AE13" s="160"/>
    </row>
    <row r="14" spans="2:31" ht="14.5" x14ac:dyDescent="0.35">
      <c r="I14" s="170"/>
      <c r="J14" s="171"/>
      <c r="K14" s="159"/>
      <c r="L14" s="160"/>
      <c r="M14" s="160"/>
      <c r="N14" s="160"/>
      <c r="O14" s="160"/>
      <c r="P14" s="160"/>
      <c r="Q14" s="160"/>
      <c r="R14" s="160"/>
      <c r="S14" s="169"/>
      <c r="T14" s="161"/>
      <c r="U14" s="162"/>
      <c r="V14" s="163"/>
      <c r="W14" s="160"/>
      <c r="X14" s="160"/>
      <c r="Y14" s="160"/>
      <c r="Z14" s="160"/>
      <c r="AA14" s="160"/>
      <c r="AB14" s="160"/>
      <c r="AC14" s="160"/>
      <c r="AD14" s="160"/>
      <c r="AE14" s="160"/>
    </row>
    <row r="15" spans="2:31" ht="14.5" x14ac:dyDescent="0.35">
      <c r="I15" s="170"/>
      <c r="J15" s="171"/>
      <c r="K15" s="159"/>
      <c r="L15" s="160"/>
      <c r="M15" s="160"/>
      <c r="N15" s="160"/>
      <c r="O15" s="160"/>
      <c r="P15" s="160"/>
      <c r="Q15" s="160"/>
      <c r="R15" s="160"/>
      <c r="S15" s="169"/>
      <c r="T15" s="161"/>
      <c r="U15" s="162"/>
      <c r="V15" s="163"/>
      <c r="W15" s="160"/>
      <c r="X15" s="160"/>
      <c r="Y15" s="160"/>
      <c r="Z15" s="160"/>
      <c r="AA15" s="160"/>
      <c r="AB15" s="160"/>
      <c r="AC15" s="160"/>
      <c r="AD15" s="160"/>
      <c r="AE15" s="160"/>
    </row>
  </sheetData>
  <sortState xmlns:xlrd2="http://schemas.microsoft.com/office/spreadsheetml/2017/richdata2" ref="B4:F10">
    <sortCondition ref="B3"/>
  </sortState>
  <mergeCells count="2">
    <mergeCell ref="I13:J13"/>
    <mergeCell ref="E8:F12"/>
  </mergeCells>
  <pageMargins left="0.511811024" right="0.511811024" top="0.78740157499999996" bottom="0.78740157499999996" header="0.31496062000000002" footer="0.3149606200000000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B3:K28"/>
  <sheetViews>
    <sheetView showGridLines="0" workbookViewId="0">
      <selection activeCell="J2" sqref="J2"/>
    </sheetView>
  </sheetViews>
  <sheetFormatPr defaultColWidth="9.1796875" defaultRowHeight="12.5" x14ac:dyDescent="0.25"/>
  <cols>
    <col min="1" max="1" width="2.7265625" style="27" customWidth="1"/>
    <col min="2" max="2" width="25.1796875" style="27" customWidth="1"/>
    <col min="3" max="3" width="9" style="27" customWidth="1"/>
    <col min="4" max="4" width="11.7265625" style="27" customWidth="1"/>
    <col min="5" max="5" width="9.453125" style="27" customWidth="1"/>
    <col min="6" max="6" width="7.7265625" style="27" customWidth="1"/>
    <col min="7" max="8" width="4.7265625" style="27" customWidth="1"/>
    <col min="9" max="9" width="4" style="27" customWidth="1"/>
    <col min="10" max="10" width="7.453125" style="27" customWidth="1"/>
    <col min="11" max="11" width="10.1796875" style="27" customWidth="1"/>
    <col min="12" max="16384" width="9.1796875" style="27"/>
  </cols>
  <sheetData>
    <row r="3" spans="2:11" ht="13" x14ac:dyDescent="0.3">
      <c r="B3" s="26"/>
    </row>
    <row r="4" spans="2:11" ht="15.5" x14ac:dyDescent="0.35">
      <c r="B4" s="28"/>
    </row>
    <row r="6" spans="2:11" customFormat="1" x14ac:dyDescent="0.25">
      <c r="B6" s="214" t="s">
        <v>803</v>
      </c>
      <c r="C6" s="214"/>
      <c r="D6" s="214"/>
      <c r="E6" s="214"/>
      <c r="F6" s="214"/>
      <c r="G6" s="214"/>
      <c r="H6" s="214"/>
      <c r="I6" s="214"/>
      <c r="J6" s="214"/>
      <c r="K6" s="29"/>
    </row>
    <row r="7" spans="2:11" customFormat="1" x14ac:dyDescent="0.25"/>
    <row r="8" spans="2:11" ht="13" x14ac:dyDescent="0.3">
      <c r="B8" s="36" t="s">
        <v>804</v>
      </c>
      <c r="C8" s="36" t="s">
        <v>805</v>
      </c>
      <c r="D8" s="36" t="s">
        <v>822</v>
      </c>
    </row>
    <row r="9" spans="2:11" x14ac:dyDescent="0.25">
      <c r="B9" s="41" t="s">
        <v>807</v>
      </c>
      <c r="C9" s="56">
        <v>3200</v>
      </c>
      <c r="D9" s="62"/>
    </row>
    <row r="10" spans="2:11" x14ac:dyDescent="0.25">
      <c r="B10" s="41" t="s">
        <v>808</v>
      </c>
      <c r="C10" s="56">
        <v>5500</v>
      </c>
      <c r="D10" s="62"/>
    </row>
    <row r="11" spans="2:11" x14ac:dyDescent="0.25">
      <c r="B11" s="41" t="s">
        <v>742</v>
      </c>
      <c r="C11" s="56">
        <v>850</v>
      </c>
      <c r="D11" s="62"/>
    </row>
    <row r="12" spans="2:11" x14ac:dyDescent="0.25">
      <c r="B12" s="41" t="s">
        <v>743</v>
      </c>
      <c r="C12" s="56">
        <v>1400</v>
      </c>
      <c r="D12" s="62"/>
    </row>
    <row r="13" spans="2:11" x14ac:dyDescent="0.25">
      <c r="B13" s="41" t="s">
        <v>809</v>
      </c>
      <c r="C13" s="56">
        <v>2700</v>
      </c>
      <c r="D13" s="62"/>
    </row>
    <row r="15" spans="2:11" ht="29.25" customHeight="1" x14ac:dyDescent="0.25">
      <c r="B15" s="214" t="s">
        <v>823</v>
      </c>
      <c r="C15" s="214"/>
      <c r="D15" s="214"/>
      <c r="E15" s="214"/>
      <c r="F15" s="214"/>
      <c r="G15" s="214"/>
      <c r="H15" s="214"/>
      <c r="I15" s="214"/>
      <c r="J15" s="214"/>
    </row>
    <row r="17" spans="2:10" ht="13" x14ac:dyDescent="0.3">
      <c r="B17" s="36" t="s">
        <v>824</v>
      </c>
      <c r="C17" s="36" t="s">
        <v>825</v>
      </c>
      <c r="D17" s="36" t="s">
        <v>826</v>
      </c>
    </row>
    <row r="18" spans="2:10" x14ac:dyDescent="0.25">
      <c r="B18" s="41" t="s">
        <v>827</v>
      </c>
      <c r="C18" s="58">
        <v>0</v>
      </c>
      <c r="D18" s="1" t="s">
        <v>828</v>
      </c>
    </row>
    <row r="19" spans="2:10" x14ac:dyDescent="0.25">
      <c r="B19" s="41" t="s">
        <v>829</v>
      </c>
      <c r="C19" s="58">
        <v>0.15</v>
      </c>
      <c r="D19" s="1">
        <v>174.6</v>
      </c>
    </row>
    <row r="20" spans="2:10" x14ac:dyDescent="0.25">
      <c r="B20" s="41" t="s">
        <v>830</v>
      </c>
      <c r="C20" s="58">
        <v>0.27500000000000002</v>
      </c>
      <c r="D20" s="1">
        <v>465.35</v>
      </c>
    </row>
    <row r="22" spans="2:10" x14ac:dyDescent="0.25">
      <c r="B22" s="27" t="s">
        <v>820</v>
      </c>
    </row>
    <row r="23" spans="2:10" ht="13" x14ac:dyDescent="0.3">
      <c r="B23" s="36" t="s">
        <v>824</v>
      </c>
      <c r="C23" s="36" t="s">
        <v>825</v>
      </c>
      <c r="D23" s="36" t="s">
        <v>826</v>
      </c>
    </row>
    <row r="24" spans="2:10" x14ac:dyDescent="0.25">
      <c r="B24" s="1">
        <v>0</v>
      </c>
      <c r="C24" s="58">
        <v>0</v>
      </c>
      <c r="D24" s="1">
        <v>0</v>
      </c>
    </row>
    <row r="25" spans="2:10" x14ac:dyDescent="0.25">
      <c r="B25" s="56">
        <v>1164.01</v>
      </c>
      <c r="C25" s="58">
        <v>0.15</v>
      </c>
      <c r="D25" s="1">
        <v>174.6</v>
      </c>
    </row>
    <row r="26" spans="2:10" x14ac:dyDescent="0.25">
      <c r="B26" s="56">
        <v>2326</v>
      </c>
      <c r="C26" s="58">
        <v>0.27500000000000002</v>
      </c>
      <c r="D26" s="1">
        <v>465.35</v>
      </c>
    </row>
    <row r="28" spans="2:10" ht="28.5" customHeight="1" x14ac:dyDescent="0.25">
      <c r="B28" s="214" t="s">
        <v>831</v>
      </c>
      <c r="C28" s="214"/>
      <c r="D28" s="214"/>
      <c r="E28" s="214"/>
      <c r="F28" s="214"/>
      <c r="G28" s="214"/>
      <c r="H28" s="214"/>
      <c r="I28" s="214"/>
      <c r="J28" s="214"/>
    </row>
  </sheetData>
  <mergeCells count="3">
    <mergeCell ref="B6:J6"/>
    <mergeCell ref="B15:J15"/>
    <mergeCell ref="B28:J28"/>
  </mergeCells>
  <phoneticPr fontId="32" type="noConversion"/>
  <pageMargins left="0.78740157499999996" right="0.78740157499999996" top="0.984251969" bottom="0.984251969" header="0.49212598499999999" footer="0.49212598499999999"/>
  <pageSetup paperSize="9" orientation="portrait" horizontalDpi="4294967295" verticalDpi="0"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dimension ref="B3:K28"/>
  <sheetViews>
    <sheetView showGridLines="0" workbookViewId="0">
      <selection activeCell="B4" sqref="B4"/>
    </sheetView>
  </sheetViews>
  <sheetFormatPr defaultRowHeight="12.5" x14ac:dyDescent="0.25"/>
  <cols>
    <col min="1" max="1" width="2.7265625" customWidth="1"/>
    <col min="2" max="2" width="23.453125" customWidth="1"/>
    <col min="3" max="3" width="10.7265625" customWidth="1"/>
    <col min="4" max="4" width="12" customWidth="1"/>
    <col min="5" max="5" width="9.453125" customWidth="1"/>
    <col min="6" max="6" width="6.7265625" customWidth="1"/>
    <col min="7" max="7" width="5" customWidth="1"/>
    <col min="8" max="8" width="6.26953125" customWidth="1"/>
    <col min="9" max="9" width="4.1796875" customWidth="1"/>
    <col min="10" max="10" width="5.7265625" customWidth="1"/>
    <col min="11" max="11" width="4.81640625" customWidth="1"/>
  </cols>
  <sheetData>
    <row r="3" spans="2:11" ht="13" x14ac:dyDescent="0.3">
      <c r="B3" s="7"/>
    </row>
    <row r="4" spans="2:11" ht="15.5" x14ac:dyDescent="0.35">
      <c r="B4" s="22"/>
    </row>
    <row r="6" spans="2:11" x14ac:dyDescent="0.25">
      <c r="B6" s="214" t="s">
        <v>803</v>
      </c>
      <c r="C6" s="214"/>
      <c r="D6" s="214"/>
      <c r="E6" s="214"/>
      <c r="F6" s="214"/>
      <c r="G6" s="214"/>
      <c r="H6" s="214"/>
      <c r="I6" s="214"/>
      <c r="J6" s="214"/>
      <c r="K6" s="29"/>
    </row>
    <row r="8" spans="2:11" s="27" customFormat="1" ht="13" x14ac:dyDescent="0.3">
      <c r="B8" s="36" t="s">
        <v>804</v>
      </c>
      <c r="C8" s="36" t="s">
        <v>805</v>
      </c>
      <c r="D8" s="36" t="s">
        <v>822</v>
      </c>
    </row>
    <row r="9" spans="2:11" s="27" customFormat="1" ht="13" x14ac:dyDescent="0.3">
      <c r="B9" s="41" t="s">
        <v>807</v>
      </c>
      <c r="C9" s="56">
        <v>3200</v>
      </c>
      <c r="D9" s="63">
        <f>VLOOKUP(C9,$B$24:$D$26,2,1)*C9-VLOOKUP(C9,$B$24:$D$26,3,1)</f>
        <v>414.65000000000009</v>
      </c>
    </row>
    <row r="10" spans="2:11" s="27" customFormat="1" ht="13" x14ac:dyDescent="0.3">
      <c r="B10" s="41" t="s">
        <v>808</v>
      </c>
      <c r="C10" s="56">
        <v>5500</v>
      </c>
      <c r="D10" s="63">
        <f>VLOOKUP(C10,$B$24:$D$26,2,1)*C10-VLOOKUP(C10,$B$24:$D$26,3,1)</f>
        <v>1047.1500000000001</v>
      </c>
    </row>
    <row r="11" spans="2:11" s="27" customFormat="1" ht="13" x14ac:dyDescent="0.3">
      <c r="B11" s="41" t="s">
        <v>742</v>
      </c>
      <c r="C11" s="56">
        <v>850</v>
      </c>
      <c r="D11" s="63">
        <f>VLOOKUP(C11,$B$24:$D$26,2,1)*C11-VLOOKUP(C11,$B$24:$D$26,3,1)</f>
        <v>0</v>
      </c>
    </row>
    <row r="12" spans="2:11" s="27" customFormat="1" ht="13" x14ac:dyDescent="0.3">
      <c r="B12" s="41" t="s">
        <v>743</v>
      </c>
      <c r="C12" s="56">
        <v>1400</v>
      </c>
      <c r="D12" s="63">
        <f>VLOOKUP(C12,$B$24:$D$26,2,1)*C12-VLOOKUP(C12,$B$24:$D$26,3,1)</f>
        <v>35.400000000000006</v>
      </c>
    </row>
    <row r="13" spans="2:11" s="27" customFormat="1" ht="13" x14ac:dyDescent="0.3">
      <c r="B13" s="41" t="s">
        <v>809</v>
      </c>
      <c r="C13" s="56">
        <v>2700</v>
      </c>
      <c r="D13" s="63">
        <f>VLOOKUP(C13,$B$24:$D$26,2,1)*C13-VLOOKUP(C13,$B$24:$D$26,3,1)</f>
        <v>277.15000000000009</v>
      </c>
    </row>
    <row r="14" spans="2:11" s="27" customFormat="1" x14ac:dyDescent="0.25"/>
    <row r="15" spans="2:11" s="27" customFormat="1" ht="29.25" customHeight="1" x14ac:dyDescent="0.25">
      <c r="B15" s="214" t="s">
        <v>823</v>
      </c>
      <c r="C15" s="214"/>
      <c r="D15" s="214"/>
      <c r="E15" s="214"/>
      <c r="F15" s="214"/>
      <c r="G15" s="214"/>
      <c r="H15" s="214"/>
      <c r="I15" s="214"/>
      <c r="J15" s="214"/>
    </row>
    <row r="16" spans="2:11" s="27" customFormat="1" x14ac:dyDescent="0.25"/>
    <row r="17" spans="2:10" s="27" customFormat="1" ht="13" x14ac:dyDescent="0.3">
      <c r="B17" s="36" t="s">
        <v>824</v>
      </c>
      <c r="C17" s="36" t="s">
        <v>825</v>
      </c>
      <c r="D17" s="36" t="s">
        <v>826</v>
      </c>
    </row>
    <row r="18" spans="2:10" s="27" customFormat="1" x14ac:dyDescent="0.25">
      <c r="B18" s="41" t="s">
        <v>827</v>
      </c>
      <c r="C18" s="58">
        <v>0</v>
      </c>
      <c r="D18" s="1" t="s">
        <v>828</v>
      </c>
    </row>
    <row r="19" spans="2:10" s="27" customFormat="1" x14ac:dyDescent="0.25">
      <c r="B19" s="41" t="s">
        <v>829</v>
      </c>
      <c r="C19" s="58">
        <v>0.15</v>
      </c>
      <c r="D19" s="1">
        <v>174.6</v>
      </c>
    </row>
    <row r="20" spans="2:10" s="27" customFormat="1" x14ac:dyDescent="0.25">
      <c r="B20" s="41" t="s">
        <v>830</v>
      </c>
      <c r="C20" s="58">
        <v>0.27500000000000002</v>
      </c>
      <c r="D20" s="1">
        <v>465.35</v>
      </c>
    </row>
    <row r="21" spans="2:10" s="27" customFormat="1" x14ac:dyDescent="0.25"/>
    <row r="22" spans="2:10" s="27" customFormat="1" x14ac:dyDescent="0.25">
      <c r="B22" s="27" t="s">
        <v>820</v>
      </c>
    </row>
    <row r="23" spans="2:10" s="27" customFormat="1" ht="13" x14ac:dyDescent="0.3">
      <c r="B23" s="36" t="s">
        <v>824</v>
      </c>
      <c r="C23" s="36" t="s">
        <v>825</v>
      </c>
      <c r="D23" s="36" t="s">
        <v>826</v>
      </c>
    </row>
    <row r="24" spans="2:10" s="27" customFormat="1" x14ac:dyDescent="0.25">
      <c r="B24" s="1">
        <v>0</v>
      </c>
      <c r="C24" s="58">
        <v>0</v>
      </c>
      <c r="D24" s="1">
        <v>0</v>
      </c>
    </row>
    <row r="25" spans="2:10" s="27" customFormat="1" x14ac:dyDescent="0.25">
      <c r="B25" s="56">
        <v>1164.01</v>
      </c>
      <c r="C25" s="58">
        <v>0.15</v>
      </c>
      <c r="D25" s="1">
        <v>174.6</v>
      </c>
    </row>
    <row r="26" spans="2:10" s="27" customFormat="1" x14ac:dyDescent="0.25">
      <c r="B26" s="56">
        <v>2326</v>
      </c>
      <c r="C26" s="58">
        <v>0.27500000000000002</v>
      </c>
      <c r="D26" s="1">
        <v>465.35</v>
      </c>
    </row>
    <row r="27" spans="2:10" s="27" customFormat="1" x14ac:dyDescent="0.25"/>
    <row r="28" spans="2:10" s="27" customFormat="1" ht="28.5" customHeight="1" x14ac:dyDescent="0.25">
      <c r="B28" s="214" t="s">
        <v>831</v>
      </c>
      <c r="C28" s="214"/>
      <c r="D28" s="214"/>
      <c r="E28" s="214"/>
      <c r="F28" s="214"/>
      <c r="G28" s="214"/>
      <c r="H28" s="214"/>
      <c r="I28" s="214"/>
      <c r="J28" s="214"/>
    </row>
  </sheetData>
  <mergeCells count="3">
    <mergeCell ref="B6:J6"/>
    <mergeCell ref="B15:J15"/>
    <mergeCell ref="B28:J28"/>
  </mergeCells>
  <phoneticPr fontId="32" type="noConversion"/>
  <pageMargins left="0.78740157499999996" right="0.78740157499999996" top="0.984251969" bottom="0.984251969" header="0.49212598499999999" footer="0.49212598499999999"/>
  <pageSetup paperSize="9" orientation="portrait" horizontalDpi="4294967295" verticalDpi="0" r:id="rId1"/>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dimension ref="B3:K18"/>
  <sheetViews>
    <sheetView showGridLines="0" workbookViewId="0">
      <selection activeCell="B4" sqref="B4"/>
    </sheetView>
  </sheetViews>
  <sheetFormatPr defaultColWidth="9.1796875" defaultRowHeight="12.5" x14ac:dyDescent="0.25"/>
  <cols>
    <col min="1" max="1" width="2.7265625" style="27" customWidth="1"/>
    <col min="2" max="2" width="13.7265625" style="27" customWidth="1"/>
    <col min="3" max="3" width="9" style="27" customWidth="1"/>
    <col min="4" max="4" width="11.7265625" style="27" customWidth="1"/>
    <col min="5" max="5" width="9.453125" style="27" customWidth="1"/>
    <col min="6" max="7" width="11.1796875" style="27" customWidth="1"/>
    <col min="8" max="8" width="4.7265625" style="27" customWidth="1"/>
    <col min="9" max="9" width="4" style="27" customWidth="1"/>
    <col min="10" max="10" width="7.453125" style="27" customWidth="1"/>
    <col min="11" max="11" width="10.1796875" style="27" customWidth="1"/>
    <col min="12" max="16384" width="9.1796875" style="27"/>
  </cols>
  <sheetData>
    <row r="3" spans="2:11" ht="13" x14ac:dyDescent="0.3">
      <c r="B3" s="26"/>
    </row>
    <row r="4" spans="2:11" ht="15.5" x14ac:dyDescent="0.35">
      <c r="B4" s="28"/>
    </row>
    <row r="6" spans="2:11" customFormat="1" ht="25.5" customHeight="1" x14ac:dyDescent="0.25">
      <c r="B6" s="214" t="s">
        <v>832</v>
      </c>
      <c r="C6" s="214"/>
      <c r="D6" s="214"/>
      <c r="E6" s="214"/>
      <c r="F6" s="214"/>
      <c r="G6" s="214"/>
      <c r="H6" s="214"/>
      <c r="I6" s="214"/>
      <c r="J6" s="214"/>
      <c r="K6" s="29"/>
    </row>
    <row r="7" spans="2:11" customFormat="1" x14ac:dyDescent="0.25"/>
    <row r="8" spans="2:11" ht="13" x14ac:dyDescent="0.3">
      <c r="B8" s="36" t="s">
        <v>833</v>
      </c>
      <c r="C8" s="1">
        <v>2941</v>
      </c>
      <c r="D8" s="1">
        <v>6928</v>
      </c>
      <c r="E8" s="1">
        <v>5895</v>
      </c>
      <c r="F8" s="1">
        <v>5215</v>
      </c>
      <c r="G8" s="1">
        <v>6795</v>
      </c>
    </row>
    <row r="9" spans="2:11" ht="13" x14ac:dyDescent="0.3">
      <c r="B9" s="36" t="s">
        <v>834</v>
      </c>
      <c r="C9" s="1" t="s">
        <v>835</v>
      </c>
      <c r="D9" s="1" t="s">
        <v>836</v>
      </c>
      <c r="E9" s="1" t="s">
        <v>836</v>
      </c>
      <c r="F9" s="1" t="s">
        <v>836</v>
      </c>
      <c r="G9" s="1" t="s">
        <v>837</v>
      </c>
    </row>
    <row r="10" spans="2:11" ht="13" x14ac:dyDescent="0.3">
      <c r="B10" s="36" t="s">
        <v>838</v>
      </c>
      <c r="C10" s="1" t="s">
        <v>839</v>
      </c>
      <c r="D10" s="1" t="s">
        <v>840</v>
      </c>
      <c r="E10" s="1" t="s">
        <v>840</v>
      </c>
      <c r="F10" s="1" t="s">
        <v>841</v>
      </c>
      <c r="G10" s="1" t="s">
        <v>842</v>
      </c>
    </row>
    <row r="11" spans="2:11" ht="13" x14ac:dyDescent="0.3">
      <c r="B11" s="36" t="s">
        <v>767</v>
      </c>
      <c r="C11" s="1">
        <v>19.37</v>
      </c>
      <c r="D11" s="1">
        <v>25.72</v>
      </c>
      <c r="E11" s="1">
        <v>42.21</v>
      </c>
      <c r="F11" s="1">
        <v>98.39</v>
      </c>
      <c r="G11" s="1">
        <v>113.89</v>
      </c>
    </row>
    <row r="12" spans="2:11" ht="13" x14ac:dyDescent="0.3">
      <c r="B12" s="36" t="s">
        <v>843</v>
      </c>
      <c r="C12" s="1">
        <v>12.59</v>
      </c>
      <c r="D12" s="1">
        <v>16.72</v>
      </c>
      <c r="E12" s="1">
        <v>27.44</v>
      </c>
      <c r="F12" s="1">
        <v>63.95</v>
      </c>
      <c r="G12" s="1">
        <v>74.03</v>
      </c>
    </row>
    <row r="14" spans="2:11" ht="13" x14ac:dyDescent="0.3">
      <c r="B14" s="219" t="s">
        <v>845</v>
      </c>
      <c r="C14" s="219"/>
      <c r="D14" s="222">
        <v>5895</v>
      </c>
      <c r="E14" s="222"/>
    </row>
    <row r="15" spans="2:11" ht="13" x14ac:dyDescent="0.3">
      <c r="B15" s="219" t="s">
        <v>834</v>
      </c>
      <c r="C15" s="219"/>
      <c r="D15" s="220"/>
      <c r="E15" s="221"/>
    </row>
    <row r="16" spans="2:11" ht="13" x14ac:dyDescent="0.3">
      <c r="B16" s="219" t="s">
        <v>838</v>
      </c>
      <c r="C16" s="219"/>
      <c r="D16" s="220"/>
      <c r="E16" s="221"/>
    </row>
    <row r="17" spans="2:5" ht="13" x14ac:dyDescent="0.3">
      <c r="B17" s="219" t="s">
        <v>844</v>
      </c>
      <c r="C17" s="219"/>
      <c r="D17" s="220"/>
      <c r="E17" s="221"/>
    </row>
    <row r="18" spans="2:5" ht="13" x14ac:dyDescent="0.3">
      <c r="B18" s="219" t="s">
        <v>843</v>
      </c>
      <c r="C18" s="219"/>
      <c r="D18" s="220"/>
      <c r="E18" s="221"/>
    </row>
  </sheetData>
  <mergeCells count="11">
    <mergeCell ref="B6:J6"/>
    <mergeCell ref="B14:C14"/>
    <mergeCell ref="D14:E14"/>
    <mergeCell ref="B15:C15"/>
    <mergeCell ref="D15:E15"/>
    <mergeCell ref="B17:C17"/>
    <mergeCell ref="D17:E17"/>
    <mergeCell ref="B18:C18"/>
    <mergeCell ref="D18:E18"/>
    <mergeCell ref="B16:C16"/>
    <mergeCell ref="D16:E16"/>
  </mergeCells>
  <phoneticPr fontId="32" type="noConversion"/>
  <pageMargins left="0.78740157499999996" right="0.78740157499999996" top="0.984251969" bottom="0.984251969" header="0.49212598499999999" footer="0.49212598499999999"/>
  <pageSetup paperSize="9" orientation="portrait" horizontalDpi="4294967295" verticalDpi="0"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dimension ref="B3:K18"/>
  <sheetViews>
    <sheetView showGridLines="0" workbookViewId="0">
      <selection activeCell="Q25" sqref="Q25"/>
    </sheetView>
  </sheetViews>
  <sheetFormatPr defaultRowHeight="12.5" x14ac:dyDescent="0.25"/>
  <cols>
    <col min="1" max="1" width="2.7265625" customWidth="1"/>
    <col min="2" max="2" width="13.26953125" customWidth="1"/>
    <col min="3" max="7" width="9.81640625" customWidth="1"/>
    <col min="8" max="8" width="6.26953125" customWidth="1"/>
    <col min="9" max="9" width="4.1796875" customWidth="1"/>
    <col min="10" max="10" width="5.7265625" customWidth="1"/>
    <col min="11" max="11" width="4.81640625" customWidth="1"/>
  </cols>
  <sheetData>
    <row r="3" spans="2:11" ht="13" x14ac:dyDescent="0.3">
      <c r="B3" s="7"/>
    </row>
    <row r="4" spans="2:11" ht="15.5" x14ac:dyDescent="0.35">
      <c r="B4" s="22"/>
    </row>
    <row r="6" spans="2:11" ht="25.5" customHeight="1" x14ac:dyDescent="0.25">
      <c r="B6" s="214" t="s">
        <v>832</v>
      </c>
      <c r="C6" s="214"/>
      <c r="D6" s="214"/>
      <c r="E6" s="214"/>
      <c r="F6" s="214"/>
      <c r="G6" s="214"/>
      <c r="H6" s="214"/>
      <c r="I6" s="214"/>
      <c r="J6" s="214"/>
      <c r="K6" s="29"/>
    </row>
    <row r="8" spans="2:11" s="27" customFormat="1" ht="13" x14ac:dyDescent="0.3">
      <c r="B8" s="36" t="s">
        <v>833</v>
      </c>
      <c r="C8" s="1">
        <v>2941</v>
      </c>
      <c r="D8" s="1">
        <v>6928</v>
      </c>
      <c r="E8" s="1">
        <v>5895</v>
      </c>
      <c r="F8" s="1">
        <v>5215</v>
      </c>
      <c r="G8" s="1">
        <v>6795</v>
      </c>
    </row>
    <row r="9" spans="2:11" s="27" customFormat="1" ht="13" x14ac:dyDescent="0.3">
      <c r="B9" s="36" t="s">
        <v>834</v>
      </c>
      <c r="C9" s="1" t="s">
        <v>835</v>
      </c>
      <c r="D9" s="1" t="s">
        <v>836</v>
      </c>
      <c r="E9" s="1" t="s">
        <v>836</v>
      </c>
      <c r="F9" s="1" t="s">
        <v>836</v>
      </c>
      <c r="G9" s="1" t="s">
        <v>837</v>
      </c>
    </row>
    <row r="10" spans="2:11" s="27" customFormat="1" ht="13" x14ac:dyDescent="0.3">
      <c r="B10" s="36" t="s">
        <v>838</v>
      </c>
      <c r="C10" s="1" t="s">
        <v>839</v>
      </c>
      <c r="D10" s="1" t="s">
        <v>840</v>
      </c>
      <c r="E10" s="1" t="s">
        <v>840</v>
      </c>
      <c r="F10" s="1" t="s">
        <v>841</v>
      </c>
      <c r="G10" s="1" t="s">
        <v>842</v>
      </c>
    </row>
    <row r="11" spans="2:11" s="27" customFormat="1" ht="13" x14ac:dyDescent="0.3">
      <c r="B11" s="36" t="s">
        <v>767</v>
      </c>
      <c r="C11" s="1">
        <v>19.37</v>
      </c>
      <c r="D11" s="1">
        <v>25.72</v>
      </c>
      <c r="E11" s="1">
        <v>42.21</v>
      </c>
      <c r="F11" s="1">
        <v>98.39</v>
      </c>
      <c r="G11" s="1">
        <v>113.89</v>
      </c>
    </row>
    <row r="12" spans="2:11" s="27" customFormat="1" ht="13" x14ac:dyDescent="0.3">
      <c r="B12" s="36" t="s">
        <v>843</v>
      </c>
      <c r="C12" s="1">
        <v>12.59</v>
      </c>
      <c r="D12" s="1">
        <v>16.72</v>
      </c>
      <c r="E12" s="1">
        <v>27.44</v>
      </c>
      <c r="F12" s="1">
        <v>63.95</v>
      </c>
      <c r="G12" s="1">
        <v>74.03</v>
      </c>
    </row>
    <row r="13" spans="2:11" s="27" customFormat="1" x14ac:dyDescent="0.25"/>
    <row r="14" spans="2:11" s="27" customFormat="1" ht="13" x14ac:dyDescent="0.3">
      <c r="B14" s="219" t="s">
        <v>845</v>
      </c>
      <c r="C14" s="219"/>
      <c r="D14" s="222">
        <v>5895</v>
      </c>
      <c r="E14" s="222"/>
    </row>
    <row r="15" spans="2:11" s="27" customFormat="1" ht="13" x14ac:dyDescent="0.3">
      <c r="B15" s="219" t="s">
        <v>834</v>
      </c>
      <c r="C15" s="219"/>
      <c r="D15" s="223" t="str">
        <f>HLOOKUP($D$14,$C$8:$G$12,2,0)</f>
        <v>Temperos</v>
      </c>
      <c r="E15" s="224"/>
    </row>
    <row r="16" spans="2:11" s="27" customFormat="1" ht="13" x14ac:dyDescent="0.3">
      <c r="B16" s="219" t="s">
        <v>838</v>
      </c>
      <c r="C16" s="219"/>
      <c r="D16" s="223" t="str">
        <f>HLOOKUP($D$14,$C$8:$G$12,3,0)</f>
        <v>SE</v>
      </c>
      <c r="E16" s="224"/>
    </row>
    <row r="17" spans="2:5" s="27" customFormat="1" ht="13" x14ac:dyDescent="0.3">
      <c r="B17" s="219" t="s">
        <v>844</v>
      </c>
      <c r="C17" s="219"/>
      <c r="D17" s="223">
        <f>HLOOKUP($D$14,$C$8:$G$12,4,0)</f>
        <v>42.21</v>
      </c>
      <c r="E17" s="224"/>
    </row>
    <row r="18" spans="2:5" s="27" customFormat="1" ht="13" x14ac:dyDescent="0.3">
      <c r="B18" s="219" t="s">
        <v>843</v>
      </c>
      <c r="C18" s="219"/>
      <c r="D18" s="223">
        <f>HLOOKUP($D$14,$C$8:$G$12,5,0)</f>
        <v>27.44</v>
      </c>
      <c r="E18" s="224"/>
    </row>
  </sheetData>
  <mergeCells count="11">
    <mergeCell ref="B6:J6"/>
    <mergeCell ref="B14:C14"/>
    <mergeCell ref="D14:E14"/>
    <mergeCell ref="B15:C15"/>
    <mergeCell ref="D15:E15"/>
    <mergeCell ref="B17:C17"/>
    <mergeCell ref="D17:E17"/>
    <mergeCell ref="B18:C18"/>
    <mergeCell ref="D18:E18"/>
    <mergeCell ref="B16:C16"/>
    <mergeCell ref="D16:E16"/>
  </mergeCells>
  <phoneticPr fontId="32" type="noConversion"/>
  <pageMargins left="0.78740157499999996" right="0.78740157499999996" top="0.984251969" bottom="0.984251969" header="0.49212598499999999" footer="0.49212598499999999"/>
  <pageSetup paperSize="9" orientation="portrait" horizontalDpi="4294967295" verticalDpi="0"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dimension ref="B2:I377"/>
  <sheetViews>
    <sheetView workbookViewId="0">
      <selection activeCell="B2" sqref="B2"/>
    </sheetView>
  </sheetViews>
  <sheetFormatPr defaultColWidth="9.1796875" defaultRowHeight="14.5" x14ac:dyDescent="0.35"/>
  <cols>
    <col min="1" max="1" width="9.1796875" style="74"/>
    <col min="2" max="2" width="12.7265625" style="74" customWidth="1"/>
    <col min="3" max="3" width="37.1796875" style="74" customWidth="1"/>
    <col min="4" max="4" width="17.7265625" style="74" customWidth="1"/>
    <col min="5" max="6" width="9.1796875" style="74"/>
    <col min="7" max="7" width="7.453125" style="74" customWidth="1"/>
    <col min="8" max="8" width="9.1796875" style="74"/>
    <col min="9" max="9" width="11.453125" style="74" customWidth="1"/>
    <col min="10" max="16384" width="9.1796875" style="74"/>
  </cols>
  <sheetData>
    <row r="2" spans="2:9" ht="15.5" x14ac:dyDescent="0.35">
      <c r="B2" s="28"/>
    </row>
    <row r="4" spans="2:9" x14ac:dyDescent="0.35">
      <c r="B4" s="74" t="s">
        <v>625</v>
      </c>
    </row>
    <row r="5" spans="2:9" x14ac:dyDescent="0.35">
      <c r="B5" s="74" t="s">
        <v>626</v>
      </c>
    </row>
    <row r="6" spans="2:9" x14ac:dyDescent="0.35">
      <c r="B6" s="74" t="s">
        <v>627</v>
      </c>
    </row>
    <row r="8" spans="2:9" x14ac:dyDescent="0.35">
      <c r="B8" s="74" t="s">
        <v>616</v>
      </c>
      <c r="C8" s="77"/>
    </row>
    <row r="9" spans="2:9" x14ac:dyDescent="0.35">
      <c r="B9" s="74" t="s">
        <v>382</v>
      </c>
      <c r="C9" s="78"/>
    </row>
    <row r="10" spans="2:9" x14ac:dyDescent="0.35">
      <c r="B10" s="74" t="s">
        <v>381</v>
      </c>
      <c r="C10" s="78"/>
    </row>
    <row r="12" spans="2:9" x14ac:dyDescent="0.35">
      <c r="B12" s="74" t="s">
        <v>615</v>
      </c>
      <c r="C12" s="74" t="s">
        <v>610</v>
      </c>
      <c r="D12" s="74" t="s">
        <v>609</v>
      </c>
      <c r="E12" s="74" t="s">
        <v>608</v>
      </c>
      <c r="F12" s="74" t="s">
        <v>614</v>
      </c>
      <c r="G12" s="74" t="s">
        <v>767</v>
      </c>
      <c r="H12" s="74" t="s">
        <v>799</v>
      </c>
      <c r="I12" s="74" t="s">
        <v>613</v>
      </c>
    </row>
    <row r="13" spans="2:9" x14ac:dyDescent="0.35">
      <c r="B13" s="77"/>
      <c r="C13" s="78"/>
      <c r="D13" s="78"/>
      <c r="E13" s="78"/>
      <c r="F13" s="77"/>
      <c r="G13" s="78"/>
      <c r="H13" s="78"/>
      <c r="I13" s="78"/>
    </row>
    <row r="14" spans="2:9" x14ac:dyDescent="0.35">
      <c r="B14" s="77"/>
      <c r="C14" s="78"/>
      <c r="D14" s="78"/>
      <c r="E14" s="78"/>
      <c r="F14" s="77"/>
      <c r="G14" s="78"/>
      <c r="H14" s="78"/>
      <c r="I14" s="78"/>
    </row>
    <row r="15" spans="2:9" x14ac:dyDescent="0.35">
      <c r="B15" s="77"/>
      <c r="C15" s="78"/>
      <c r="D15" s="78"/>
      <c r="E15" s="78"/>
      <c r="F15" s="77"/>
      <c r="G15" s="78"/>
      <c r="H15" s="78"/>
      <c r="I15" s="78"/>
    </row>
    <row r="16" spans="2:9" x14ac:dyDescent="0.35">
      <c r="B16" s="77"/>
      <c r="C16" s="78"/>
      <c r="D16" s="78"/>
      <c r="E16" s="78"/>
      <c r="F16" s="77"/>
      <c r="G16" s="78"/>
      <c r="H16" s="78"/>
      <c r="I16" s="78"/>
    </row>
    <row r="17" spans="2:9" x14ac:dyDescent="0.35">
      <c r="B17" s="77"/>
      <c r="C17" s="78"/>
      <c r="D17" s="78"/>
      <c r="E17" s="78"/>
      <c r="F17" s="77"/>
      <c r="G17" s="78"/>
      <c r="H17" s="78"/>
      <c r="I17" s="78"/>
    </row>
    <row r="18" spans="2:9" x14ac:dyDescent="0.35">
      <c r="B18" s="77"/>
      <c r="C18" s="78"/>
      <c r="D18" s="78"/>
      <c r="E18" s="78"/>
      <c r="F18" s="77"/>
      <c r="G18" s="78"/>
      <c r="H18" s="78"/>
      <c r="I18" s="78"/>
    </row>
    <row r="19" spans="2:9" x14ac:dyDescent="0.35">
      <c r="B19" s="77"/>
      <c r="C19" s="78"/>
      <c r="D19" s="78"/>
      <c r="E19" s="78"/>
      <c r="F19" s="77"/>
      <c r="G19" s="78"/>
      <c r="H19" s="78"/>
      <c r="I19" s="78"/>
    </row>
    <row r="20" spans="2:9" x14ac:dyDescent="0.35">
      <c r="B20" s="77"/>
      <c r="C20" s="78"/>
      <c r="D20" s="78"/>
      <c r="E20" s="78"/>
      <c r="F20" s="77"/>
      <c r="G20" s="78"/>
      <c r="H20" s="78"/>
      <c r="I20" s="78"/>
    </row>
    <row r="22" spans="2:9" x14ac:dyDescent="0.35">
      <c r="B22" s="74" t="s">
        <v>612</v>
      </c>
      <c r="H22" s="78"/>
    </row>
    <row r="27" spans="2:9" x14ac:dyDescent="0.35">
      <c r="B27" s="76" t="s">
        <v>611</v>
      </c>
    </row>
    <row r="29" spans="2:9" x14ac:dyDescent="0.35">
      <c r="B29" s="74" t="s">
        <v>383</v>
      </c>
      <c r="C29" s="74" t="s">
        <v>610</v>
      </c>
      <c r="D29" s="74" t="s">
        <v>609</v>
      </c>
      <c r="E29" s="74" t="s">
        <v>608</v>
      </c>
      <c r="F29" s="74" t="s">
        <v>607</v>
      </c>
      <c r="G29" s="74" t="s">
        <v>767</v>
      </c>
      <c r="H29" s="74" t="s">
        <v>606</v>
      </c>
    </row>
    <row r="30" spans="2:9" x14ac:dyDescent="0.35">
      <c r="B30" s="74">
        <v>1</v>
      </c>
      <c r="C30" s="74" t="s">
        <v>605</v>
      </c>
      <c r="D30" s="74" t="s">
        <v>567</v>
      </c>
      <c r="E30" s="74" t="s">
        <v>566</v>
      </c>
      <c r="F30" s="74">
        <v>3</v>
      </c>
      <c r="G30" s="74">
        <v>162.75</v>
      </c>
      <c r="H30" s="74" t="s">
        <v>556</v>
      </c>
    </row>
    <row r="31" spans="2:9" x14ac:dyDescent="0.35">
      <c r="B31" s="74">
        <v>2</v>
      </c>
      <c r="C31" s="74" t="s">
        <v>604</v>
      </c>
      <c r="D31" s="74" t="s">
        <v>567</v>
      </c>
      <c r="E31" s="74" t="s">
        <v>575</v>
      </c>
      <c r="F31" s="74">
        <v>3</v>
      </c>
      <c r="G31" s="74">
        <v>62.89</v>
      </c>
      <c r="H31" s="74" t="s">
        <v>556</v>
      </c>
    </row>
    <row r="32" spans="2:9" x14ac:dyDescent="0.35">
      <c r="B32" s="74">
        <v>3</v>
      </c>
      <c r="C32" s="74" t="s">
        <v>603</v>
      </c>
      <c r="D32" s="74" t="s">
        <v>602</v>
      </c>
      <c r="E32" s="74" t="s">
        <v>401</v>
      </c>
      <c r="F32" s="74">
        <v>2</v>
      </c>
      <c r="G32" s="74">
        <v>44.1</v>
      </c>
      <c r="H32" s="74" t="s">
        <v>556</v>
      </c>
    </row>
    <row r="33" spans="2:8" x14ac:dyDescent="0.35">
      <c r="B33" s="74">
        <v>4</v>
      </c>
      <c r="C33" s="74" t="s">
        <v>601</v>
      </c>
      <c r="D33" s="74" t="s">
        <v>600</v>
      </c>
      <c r="E33" s="74" t="s">
        <v>401</v>
      </c>
      <c r="F33" s="74">
        <v>3</v>
      </c>
      <c r="G33" s="74">
        <v>32.549999999999997</v>
      </c>
      <c r="H33" s="74" t="s">
        <v>556</v>
      </c>
    </row>
    <row r="34" spans="2:8" x14ac:dyDescent="0.35">
      <c r="B34" s="74">
        <v>5</v>
      </c>
      <c r="C34" s="74" t="s">
        <v>599</v>
      </c>
      <c r="D34" s="74" t="s">
        <v>598</v>
      </c>
      <c r="E34" s="74" t="s">
        <v>401</v>
      </c>
      <c r="F34" s="74">
        <v>1</v>
      </c>
      <c r="G34" s="74">
        <v>48.3</v>
      </c>
      <c r="H34" s="74" t="s">
        <v>556</v>
      </c>
    </row>
    <row r="35" spans="2:8" x14ac:dyDescent="0.35">
      <c r="B35" s="74">
        <v>6</v>
      </c>
      <c r="C35" s="74" t="s">
        <v>597</v>
      </c>
      <c r="D35" s="74" t="s">
        <v>596</v>
      </c>
      <c r="E35" s="74" t="s">
        <v>401</v>
      </c>
      <c r="F35" s="74">
        <v>3</v>
      </c>
      <c r="G35" s="74">
        <v>44.1</v>
      </c>
      <c r="H35" s="74" t="s">
        <v>556</v>
      </c>
    </row>
    <row r="36" spans="2:8" x14ac:dyDescent="0.35">
      <c r="B36" s="74">
        <v>7</v>
      </c>
      <c r="C36" s="74" t="s">
        <v>595</v>
      </c>
      <c r="D36" s="74" t="s">
        <v>583</v>
      </c>
      <c r="E36" s="74" t="s">
        <v>401</v>
      </c>
      <c r="F36" s="74">
        <v>2</v>
      </c>
      <c r="G36" s="74">
        <v>55.65</v>
      </c>
      <c r="H36" s="74" t="s">
        <v>556</v>
      </c>
    </row>
    <row r="37" spans="2:8" x14ac:dyDescent="0.35">
      <c r="B37" s="74">
        <v>8</v>
      </c>
      <c r="C37" s="74" t="s">
        <v>594</v>
      </c>
      <c r="D37" s="74" t="s">
        <v>593</v>
      </c>
      <c r="E37" s="74" t="s">
        <v>401</v>
      </c>
      <c r="F37" s="74">
        <v>3</v>
      </c>
      <c r="G37" s="74">
        <v>65.099999999999994</v>
      </c>
      <c r="H37" s="74" t="s">
        <v>556</v>
      </c>
    </row>
    <row r="38" spans="2:8" x14ac:dyDescent="0.35">
      <c r="B38" s="74">
        <v>9</v>
      </c>
      <c r="C38" s="74" t="s">
        <v>592</v>
      </c>
      <c r="D38" s="74" t="s">
        <v>591</v>
      </c>
      <c r="E38" s="74" t="s">
        <v>401</v>
      </c>
      <c r="F38" s="74">
        <v>3</v>
      </c>
      <c r="G38" s="74">
        <v>46.2</v>
      </c>
      <c r="H38" s="74" t="s">
        <v>556</v>
      </c>
    </row>
    <row r="39" spans="2:8" x14ac:dyDescent="0.35">
      <c r="B39" s="74">
        <v>10</v>
      </c>
      <c r="C39" s="74" t="s">
        <v>590</v>
      </c>
      <c r="D39" s="74" t="s">
        <v>567</v>
      </c>
      <c r="E39" s="74" t="s">
        <v>566</v>
      </c>
      <c r="F39" s="74">
        <v>2</v>
      </c>
      <c r="G39" s="74">
        <v>156.44999999999999</v>
      </c>
      <c r="H39" s="74" t="s">
        <v>556</v>
      </c>
    </row>
    <row r="40" spans="2:8" x14ac:dyDescent="0.35">
      <c r="B40" s="74">
        <v>11</v>
      </c>
      <c r="C40" s="74" t="s">
        <v>589</v>
      </c>
      <c r="D40" s="74" t="s">
        <v>573</v>
      </c>
      <c r="E40" s="74" t="s">
        <v>401</v>
      </c>
      <c r="F40" s="74">
        <v>3</v>
      </c>
      <c r="G40" s="74">
        <v>72.45</v>
      </c>
      <c r="H40" s="74" t="s">
        <v>556</v>
      </c>
    </row>
    <row r="41" spans="2:8" x14ac:dyDescent="0.35">
      <c r="B41" s="74">
        <v>12</v>
      </c>
      <c r="C41" s="74" t="s">
        <v>588</v>
      </c>
      <c r="D41" s="74" t="s">
        <v>567</v>
      </c>
      <c r="E41" s="74" t="s">
        <v>566</v>
      </c>
      <c r="F41" s="74">
        <v>3</v>
      </c>
      <c r="G41" s="74">
        <v>167.9</v>
      </c>
      <c r="H41" s="74" t="s">
        <v>556</v>
      </c>
    </row>
    <row r="42" spans="2:8" x14ac:dyDescent="0.35">
      <c r="B42" s="74">
        <v>13</v>
      </c>
      <c r="C42" s="74" t="s">
        <v>587</v>
      </c>
      <c r="D42" s="74" t="s">
        <v>561</v>
      </c>
      <c r="E42" s="74" t="s">
        <v>401</v>
      </c>
      <c r="F42" s="74">
        <v>2</v>
      </c>
      <c r="G42" s="74">
        <v>55.65</v>
      </c>
      <c r="H42" s="74" t="s">
        <v>556</v>
      </c>
    </row>
    <row r="43" spans="2:8" x14ac:dyDescent="0.35">
      <c r="B43" s="74">
        <v>14</v>
      </c>
      <c r="C43" s="74" t="s">
        <v>586</v>
      </c>
      <c r="D43" s="74" t="s">
        <v>585</v>
      </c>
      <c r="E43" s="74" t="s">
        <v>401</v>
      </c>
      <c r="F43" s="74">
        <v>2</v>
      </c>
      <c r="G43" s="74">
        <v>94.5</v>
      </c>
      <c r="H43" s="74" t="s">
        <v>556</v>
      </c>
    </row>
    <row r="44" spans="2:8" x14ac:dyDescent="0.35">
      <c r="B44" s="74">
        <v>15</v>
      </c>
      <c r="C44" s="74" t="s">
        <v>584</v>
      </c>
      <c r="D44" s="74" t="s">
        <v>583</v>
      </c>
      <c r="E44" s="74" t="s">
        <v>401</v>
      </c>
      <c r="F44" s="74">
        <v>2</v>
      </c>
      <c r="G44" s="74">
        <v>49.35</v>
      </c>
      <c r="H44" s="74" t="s">
        <v>556</v>
      </c>
    </row>
    <row r="45" spans="2:8" x14ac:dyDescent="0.35">
      <c r="B45" s="74">
        <v>16</v>
      </c>
      <c r="C45" s="74" t="s">
        <v>582</v>
      </c>
      <c r="D45" s="74" t="s">
        <v>581</v>
      </c>
      <c r="E45" s="74" t="s">
        <v>398</v>
      </c>
      <c r="F45" s="74">
        <v>1</v>
      </c>
      <c r="G45" s="74">
        <v>30.45</v>
      </c>
      <c r="H45" s="74" t="s">
        <v>556</v>
      </c>
    </row>
    <row r="46" spans="2:8" x14ac:dyDescent="0.35">
      <c r="B46" s="74">
        <v>17</v>
      </c>
      <c r="C46" s="74" t="s">
        <v>580</v>
      </c>
      <c r="D46" s="74" t="s">
        <v>579</v>
      </c>
      <c r="E46" s="74" t="s">
        <v>578</v>
      </c>
      <c r="F46" s="74">
        <v>1</v>
      </c>
      <c r="G46" s="74">
        <v>30.45</v>
      </c>
      <c r="H46" s="74" t="s">
        <v>556</v>
      </c>
    </row>
    <row r="47" spans="2:8" x14ac:dyDescent="0.35">
      <c r="B47" s="74">
        <v>18</v>
      </c>
      <c r="C47" s="74" t="s">
        <v>577</v>
      </c>
      <c r="D47" s="74" t="s">
        <v>561</v>
      </c>
      <c r="E47" s="74" t="s">
        <v>401</v>
      </c>
      <c r="F47" s="74">
        <v>2</v>
      </c>
      <c r="G47" s="74">
        <v>75.599999999999994</v>
      </c>
      <c r="H47" s="74" t="s">
        <v>556</v>
      </c>
    </row>
    <row r="48" spans="2:8" x14ac:dyDescent="0.35">
      <c r="B48" s="74">
        <v>19</v>
      </c>
      <c r="C48" s="74" t="s">
        <v>576</v>
      </c>
      <c r="D48" s="74" t="s">
        <v>567</v>
      </c>
      <c r="E48" s="74" t="s">
        <v>575</v>
      </c>
      <c r="F48" s="74">
        <v>2</v>
      </c>
      <c r="G48" s="74">
        <v>50.4</v>
      </c>
      <c r="H48" s="74" t="s">
        <v>556</v>
      </c>
    </row>
    <row r="49" spans="2:8" x14ac:dyDescent="0.35">
      <c r="B49" s="74">
        <v>20</v>
      </c>
      <c r="C49" s="74" t="s">
        <v>574</v>
      </c>
      <c r="D49" s="74" t="s">
        <v>573</v>
      </c>
      <c r="E49" s="74" t="s">
        <v>401</v>
      </c>
      <c r="F49" s="74">
        <v>2</v>
      </c>
      <c r="G49" s="74">
        <v>33.6</v>
      </c>
      <c r="H49" s="74" t="s">
        <v>556</v>
      </c>
    </row>
    <row r="50" spans="2:8" x14ac:dyDescent="0.35">
      <c r="B50" s="74">
        <v>21</v>
      </c>
      <c r="C50" s="74" t="s">
        <v>572</v>
      </c>
      <c r="D50" s="74" t="s">
        <v>571</v>
      </c>
      <c r="E50" s="74" t="s">
        <v>401</v>
      </c>
      <c r="F50" s="74">
        <v>2</v>
      </c>
      <c r="G50" s="74">
        <v>48.3</v>
      </c>
      <c r="H50" s="74" t="s">
        <v>556</v>
      </c>
    </row>
    <row r="51" spans="2:8" x14ac:dyDescent="0.35">
      <c r="B51" s="74">
        <v>22</v>
      </c>
      <c r="C51" s="74" t="s">
        <v>570</v>
      </c>
      <c r="D51" s="74" t="s">
        <v>569</v>
      </c>
      <c r="E51" s="74" t="s">
        <v>398</v>
      </c>
      <c r="F51" s="74">
        <v>2</v>
      </c>
      <c r="G51" s="74">
        <v>93.45</v>
      </c>
      <c r="H51" s="74" t="s">
        <v>556</v>
      </c>
    </row>
    <row r="52" spans="2:8" x14ac:dyDescent="0.35">
      <c r="B52" s="74">
        <v>23</v>
      </c>
      <c r="C52" s="74" t="s">
        <v>568</v>
      </c>
      <c r="D52" s="74" t="s">
        <v>567</v>
      </c>
      <c r="E52" s="74" t="s">
        <v>566</v>
      </c>
      <c r="F52" s="74">
        <v>2</v>
      </c>
      <c r="G52" s="74">
        <v>120.75</v>
      </c>
      <c r="H52" s="74" t="s">
        <v>556</v>
      </c>
    </row>
    <row r="53" spans="2:8" x14ac:dyDescent="0.35">
      <c r="B53" s="74">
        <v>24</v>
      </c>
      <c r="C53" s="74" t="s">
        <v>565</v>
      </c>
      <c r="D53" s="74" t="s">
        <v>564</v>
      </c>
      <c r="E53" s="74" t="s">
        <v>563</v>
      </c>
      <c r="F53" s="74">
        <v>3</v>
      </c>
      <c r="G53" s="74">
        <v>52.39</v>
      </c>
      <c r="H53" s="74" t="s">
        <v>556</v>
      </c>
    </row>
    <row r="54" spans="2:8" x14ac:dyDescent="0.35">
      <c r="B54" s="74">
        <v>25</v>
      </c>
      <c r="C54" s="74" t="s">
        <v>562</v>
      </c>
      <c r="D54" s="74" t="s">
        <v>561</v>
      </c>
      <c r="E54" s="74" t="s">
        <v>401</v>
      </c>
      <c r="F54" s="74">
        <v>2</v>
      </c>
      <c r="G54" s="74">
        <v>63</v>
      </c>
      <c r="H54" s="74" t="s">
        <v>556</v>
      </c>
    </row>
    <row r="55" spans="2:8" x14ac:dyDescent="0.35">
      <c r="B55" s="74">
        <v>26</v>
      </c>
      <c r="C55" s="74" t="s">
        <v>560</v>
      </c>
      <c r="D55" s="74" t="s">
        <v>559</v>
      </c>
      <c r="E55" s="74" t="s">
        <v>401</v>
      </c>
      <c r="F55" s="74">
        <v>2</v>
      </c>
      <c r="G55" s="74">
        <v>33.6</v>
      </c>
      <c r="H55" s="74" t="s">
        <v>556</v>
      </c>
    </row>
    <row r="56" spans="2:8" x14ac:dyDescent="0.35">
      <c r="B56" s="74">
        <v>27</v>
      </c>
      <c r="C56" s="74" t="s">
        <v>558</v>
      </c>
      <c r="D56" s="74" t="s">
        <v>557</v>
      </c>
      <c r="E56" s="74" t="s">
        <v>401</v>
      </c>
      <c r="F56" s="74">
        <v>1</v>
      </c>
      <c r="G56" s="74">
        <v>48.3</v>
      </c>
      <c r="H56" s="74" t="s">
        <v>556</v>
      </c>
    </row>
    <row r="57" spans="2:8" x14ac:dyDescent="0.35">
      <c r="B57" s="74">
        <v>28</v>
      </c>
      <c r="C57" s="74" t="s">
        <v>555</v>
      </c>
      <c r="D57" s="74" t="s">
        <v>554</v>
      </c>
      <c r="E57" s="74" t="s">
        <v>401</v>
      </c>
      <c r="F57" s="74">
        <v>3</v>
      </c>
      <c r="G57" s="74">
        <v>135.44999999999999</v>
      </c>
      <c r="H57" s="74" t="s">
        <v>384</v>
      </c>
    </row>
    <row r="58" spans="2:8" x14ac:dyDescent="0.35">
      <c r="B58" s="74">
        <v>29</v>
      </c>
      <c r="C58" s="74" t="s">
        <v>553</v>
      </c>
      <c r="D58" s="74" t="s">
        <v>552</v>
      </c>
      <c r="E58" s="74" t="s">
        <v>385</v>
      </c>
      <c r="F58" s="74">
        <v>2</v>
      </c>
      <c r="G58" s="74">
        <v>61.95</v>
      </c>
      <c r="H58" s="74" t="s">
        <v>384</v>
      </c>
    </row>
    <row r="59" spans="2:8" x14ac:dyDescent="0.35">
      <c r="B59" s="74">
        <v>30</v>
      </c>
      <c r="C59" s="74" t="s">
        <v>551</v>
      </c>
      <c r="D59" s="74" t="s">
        <v>550</v>
      </c>
      <c r="E59" s="74" t="s">
        <v>401</v>
      </c>
      <c r="F59" s="74">
        <v>3</v>
      </c>
      <c r="G59" s="74">
        <v>75.599999999999994</v>
      </c>
      <c r="H59" s="74" t="s">
        <v>384</v>
      </c>
    </row>
    <row r="60" spans="2:8" x14ac:dyDescent="0.35">
      <c r="B60" s="74">
        <v>31</v>
      </c>
      <c r="C60" s="74" t="s">
        <v>549</v>
      </c>
      <c r="D60" s="74" t="s">
        <v>548</v>
      </c>
      <c r="E60" s="74" t="s">
        <v>385</v>
      </c>
      <c r="F60" s="74">
        <v>2</v>
      </c>
      <c r="G60" s="74">
        <v>81.900000000000006</v>
      </c>
      <c r="H60" s="74" t="s">
        <v>384</v>
      </c>
    </row>
    <row r="61" spans="2:8" x14ac:dyDescent="0.35">
      <c r="B61" s="74">
        <v>32</v>
      </c>
      <c r="C61" s="74" t="s">
        <v>547</v>
      </c>
      <c r="D61" s="74" t="s">
        <v>546</v>
      </c>
      <c r="E61" s="74" t="s">
        <v>401</v>
      </c>
      <c r="F61" s="74">
        <v>3</v>
      </c>
      <c r="G61" s="74">
        <v>84</v>
      </c>
      <c r="H61" s="74" t="s">
        <v>384</v>
      </c>
    </row>
    <row r="62" spans="2:8" x14ac:dyDescent="0.35">
      <c r="B62" s="74">
        <v>33</v>
      </c>
      <c r="C62" s="74" t="s">
        <v>545</v>
      </c>
      <c r="D62" s="74" t="s">
        <v>544</v>
      </c>
      <c r="E62" s="74" t="s">
        <v>385</v>
      </c>
      <c r="F62" s="74">
        <v>2</v>
      </c>
      <c r="G62" s="74">
        <v>51.45</v>
      </c>
      <c r="H62" s="74" t="s">
        <v>384</v>
      </c>
    </row>
    <row r="63" spans="2:8" x14ac:dyDescent="0.35">
      <c r="B63" s="74">
        <v>34</v>
      </c>
      <c r="C63" s="74" t="s">
        <v>543</v>
      </c>
      <c r="D63" s="74" t="s">
        <v>542</v>
      </c>
      <c r="E63" s="74" t="s">
        <v>385</v>
      </c>
      <c r="F63" s="74">
        <v>2</v>
      </c>
      <c r="G63" s="74">
        <v>87.15</v>
      </c>
      <c r="H63" s="74" t="s">
        <v>384</v>
      </c>
    </row>
    <row r="64" spans="2:8" x14ac:dyDescent="0.35">
      <c r="B64" s="74">
        <v>35</v>
      </c>
      <c r="C64" s="74" t="s">
        <v>541</v>
      </c>
      <c r="D64" s="74" t="s">
        <v>540</v>
      </c>
      <c r="E64" s="74" t="s">
        <v>401</v>
      </c>
      <c r="F64" s="74">
        <v>3</v>
      </c>
      <c r="G64" s="74">
        <v>72.45</v>
      </c>
      <c r="H64" s="74" t="s">
        <v>384</v>
      </c>
    </row>
    <row r="65" spans="2:8" x14ac:dyDescent="0.35">
      <c r="B65" s="74">
        <v>36</v>
      </c>
      <c r="C65" s="74" t="s">
        <v>539</v>
      </c>
      <c r="D65" s="74" t="s">
        <v>538</v>
      </c>
      <c r="E65" s="74" t="s">
        <v>385</v>
      </c>
      <c r="F65" s="74">
        <v>3</v>
      </c>
      <c r="G65" s="74">
        <v>78.75</v>
      </c>
      <c r="H65" s="74" t="s">
        <v>384</v>
      </c>
    </row>
    <row r="66" spans="2:8" x14ac:dyDescent="0.35">
      <c r="B66" s="74">
        <v>37</v>
      </c>
      <c r="C66" s="74" t="s">
        <v>537</v>
      </c>
      <c r="D66" s="74" t="s">
        <v>536</v>
      </c>
      <c r="E66" s="74" t="s">
        <v>385</v>
      </c>
      <c r="F66" s="74">
        <v>2</v>
      </c>
      <c r="G66" s="74">
        <v>58.8</v>
      </c>
      <c r="H66" s="74" t="s">
        <v>384</v>
      </c>
    </row>
    <row r="67" spans="2:8" x14ac:dyDescent="0.35">
      <c r="B67" s="74">
        <v>38</v>
      </c>
      <c r="C67" s="74" t="s">
        <v>535</v>
      </c>
      <c r="D67" s="74" t="s">
        <v>534</v>
      </c>
      <c r="E67" s="74" t="s">
        <v>533</v>
      </c>
      <c r="F67" s="74">
        <v>5</v>
      </c>
      <c r="G67" s="74">
        <v>94.5</v>
      </c>
      <c r="H67" s="74" t="s">
        <v>384</v>
      </c>
    </row>
    <row r="68" spans="2:8" x14ac:dyDescent="0.35">
      <c r="B68" s="74">
        <v>39</v>
      </c>
      <c r="C68" s="74" t="s">
        <v>532</v>
      </c>
      <c r="D68" s="74" t="s">
        <v>531</v>
      </c>
      <c r="E68" s="74" t="s">
        <v>385</v>
      </c>
      <c r="F68" s="74">
        <v>3</v>
      </c>
      <c r="G68" s="74">
        <v>64.05</v>
      </c>
      <c r="H68" s="74" t="s">
        <v>384</v>
      </c>
    </row>
    <row r="69" spans="2:8" x14ac:dyDescent="0.35">
      <c r="B69" s="74">
        <v>40</v>
      </c>
      <c r="C69" s="74" t="s">
        <v>530</v>
      </c>
      <c r="D69" s="74" t="s">
        <v>529</v>
      </c>
      <c r="E69" s="74" t="s">
        <v>401</v>
      </c>
      <c r="F69" s="74">
        <v>3</v>
      </c>
      <c r="G69" s="74">
        <v>120.75</v>
      </c>
      <c r="H69" s="74" t="s">
        <v>384</v>
      </c>
    </row>
    <row r="70" spans="2:8" x14ac:dyDescent="0.35">
      <c r="B70" s="74">
        <v>41</v>
      </c>
      <c r="C70" s="74" t="s">
        <v>528</v>
      </c>
      <c r="D70" s="74" t="s">
        <v>527</v>
      </c>
      <c r="E70" s="74" t="s">
        <v>401</v>
      </c>
      <c r="F70" s="74">
        <v>3</v>
      </c>
      <c r="G70" s="74">
        <v>48.3</v>
      </c>
      <c r="H70" s="74" t="s">
        <v>384</v>
      </c>
    </row>
    <row r="71" spans="2:8" x14ac:dyDescent="0.35">
      <c r="B71" s="74">
        <v>42</v>
      </c>
      <c r="C71" s="74" t="s">
        <v>526</v>
      </c>
      <c r="E71" s="74" t="s">
        <v>525</v>
      </c>
      <c r="F71" s="74">
        <v>3</v>
      </c>
      <c r="G71" s="74">
        <v>30.45</v>
      </c>
      <c r="H71" s="74" t="s">
        <v>384</v>
      </c>
    </row>
    <row r="72" spans="2:8" x14ac:dyDescent="0.35">
      <c r="B72" s="74">
        <v>43</v>
      </c>
      <c r="C72" s="74" t="s">
        <v>524</v>
      </c>
      <c r="D72" s="74" t="s">
        <v>523</v>
      </c>
      <c r="E72" s="74" t="s">
        <v>522</v>
      </c>
      <c r="F72" s="74">
        <v>3</v>
      </c>
      <c r="G72" s="74">
        <v>78.75</v>
      </c>
      <c r="H72" s="74" t="s">
        <v>384</v>
      </c>
    </row>
    <row r="73" spans="2:8" x14ac:dyDescent="0.35">
      <c r="B73" s="74">
        <v>44</v>
      </c>
      <c r="C73" s="74" t="s">
        <v>521</v>
      </c>
      <c r="D73" s="74" t="s">
        <v>511</v>
      </c>
      <c r="E73" s="74" t="s">
        <v>385</v>
      </c>
      <c r="F73" s="74">
        <v>3</v>
      </c>
      <c r="G73" s="74">
        <v>78.75</v>
      </c>
      <c r="H73" s="74" t="s">
        <v>384</v>
      </c>
    </row>
    <row r="74" spans="2:8" x14ac:dyDescent="0.35">
      <c r="B74" s="74">
        <v>45</v>
      </c>
      <c r="C74" s="74" t="s">
        <v>520</v>
      </c>
      <c r="D74" s="74" t="s">
        <v>519</v>
      </c>
      <c r="E74" s="74" t="s">
        <v>401</v>
      </c>
      <c r="F74" s="74">
        <v>3</v>
      </c>
      <c r="G74" s="74">
        <v>61.95</v>
      </c>
      <c r="H74" s="74" t="s">
        <v>384</v>
      </c>
    </row>
    <row r="75" spans="2:8" x14ac:dyDescent="0.35">
      <c r="B75" s="74">
        <v>46</v>
      </c>
      <c r="C75" s="74" t="s">
        <v>518</v>
      </c>
      <c r="D75" s="74" t="s">
        <v>517</v>
      </c>
      <c r="E75" s="74" t="s">
        <v>439</v>
      </c>
      <c r="F75" s="74">
        <v>3</v>
      </c>
      <c r="G75" s="74">
        <v>87.15</v>
      </c>
      <c r="H75" s="74" t="s">
        <v>384</v>
      </c>
    </row>
    <row r="76" spans="2:8" x14ac:dyDescent="0.35">
      <c r="B76" s="74">
        <v>47</v>
      </c>
      <c r="C76" s="74" t="s">
        <v>516</v>
      </c>
      <c r="D76" s="74" t="s">
        <v>515</v>
      </c>
      <c r="E76" s="74" t="s">
        <v>385</v>
      </c>
      <c r="F76" s="74">
        <v>2</v>
      </c>
      <c r="G76" s="74">
        <v>92.4</v>
      </c>
      <c r="H76" s="74" t="s">
        <v>384</v>
      </c>
    </row>
    <row r="77" spans="2:8" x14ac:dyDescent="0.35">
      <c r="B77" s="74">
        <v>48</v>
      </c>
      <c r="C77" s="74" t="s">
        <v>514</v>
      </c>
      <c r="D77" s="74" t="s">
        <v>513</v>
      </c>
      <c r="E77" s="74" t="s">
        <v>385</v>
      </c>
      <c r="F77" s="74">
        <v>3</v>
      </c>
      <c r="G77" s="74">
        <v>64.05</v>
      </c>
      <c r="H77" s="74" t="s">
        <v>384</v>
      </c>
    </row>
    <row r="78" spans="2:8" x14ac:dyDescent="0.35">
      <c r="B78" s="74">
        <v>49</v>
      </c>
      <c r="C78" s="74" t="s">
        <v>512</v>
      </c>
      <c r="D78" s="74" t="s">
        <v>511</v>
      </c>
      <c r="E78" s="74" t="s">
        <v>510</v>
      </c>
      <c r="F78" s="74">
        <v>3</v>
      </c>
      <c r="G78" s="74">
        <v>63</v>
      </c>
      <c r="H78" s="74" t="s">
        <v>384</v>
      </c>
    </row>
    <row r="79" spans="2:8" x14ac:dyDescent="0.35">
      <c r="B79" s="74">
        <v>50</v>
      </c>
      <c r="C79" s="74" t="s">
        <v>509</v>
      </c>
      <c r="D79" s="74" t="s">
        <v>508</v>
      </c>
      <c r="E79" s="74" t="s">
        <v>385</v>
      </c>
      <c r="F79" s="74">
        <v>4</v>
      </c>
      <c r="G79" s="74">
        <v>141.75</v>
      </c>
      <c r="H79" s="74" t="s">
        <v>384</v>
      </c>
    </row>
    <row r="80" spans="2:8" x14ac:dyDescent="0.35">
      <c r="B80" s="74">
        <v>51</v>
      </c>
      <c r="C80" s="74" t="s">
        <v>507</v>
      </c>
      <c r="D80" s="74" t="s">
        <v>506</v>
      </c>
      <c r="E80" s="74" t="s">
        <v>385</v>
      </c>
      <c r="F80" s="74">
        <v>2</v>
      </c>
      <c r="G80" s="74">
        <v>44.1</v>
      </c>
      <c r="H80" s="74" t="s">
        <v>384</v>
      </c>
    </row>
    <row r="81" spans="2:8" x14ac:dyDescent="0.35">
      <c r="B81" s="74">
        <v>52</v>
      </c>
      <c r="C81" s="74" t="s">
        <v>505</v>
      </c>
      <c r="D81" s="74" t="s">
        <v>504</v>
      </c>
      <c r="E81" s="74" t="s">
        <v>385</v>
      </c>
      <c r="F81" s="74">
        <v>2</v>
      </c>
      <c r="G81" s="74">
        <v>46.2</v>
      </c>
      <c r="H81" s="74" t="s">
        <v>384</v>
      </c>
    </row>
    <row r="82" spans="2:8" x14ac:dyDescent="0.35">
      <c r="B82" s="74">
        <v>53</v>
      </c>
      <c r="C82" s="74" t="s">
        <v>503</v>
      </c>
      <c r="D82" s="74" t="s">
        <v>502</v>
      </c>
      <c r="E82" s="74" t="s">
        <v>385</v>
      </c>
      <c r="F82" s="74">
        <v>3</v>
      </c>
      <c r="G82" s="74">
        <v>47.25</v>
      </c>
      <c r="H82" s="74" t="s">
        <v>384</v>
      </c>
    </row>
    <row r="83" spans="2:8" x14ac:dyDescent="0.35">
      <c r="B83" s="74">
        <v>54</v>
      </c>
      <c r="C83" s="74" t="s">
        <v>501</v>
      </c>
      <c r="D83" s="74" t="s">
        <v>500</v>
      </c>
      <c r="E83" s="74" t="s">
        <v>385</v>
      </c>
      <c r="F83" s="74">
        <v>3</v>
      </c>
      <c r="G83" s="74">
        <v>39.9</v>
      </c>
      <c r="H83" s="74" t="s">
        <v>384</v>
      </c>
    </row>
    <row r="84" spans="2:8" x14ac:dyDescent="0.35">
      <c r="B84" s="74">
        <v>55</v>
      </c>
      <c r="C84" s="74" t="s">
        <v>499</v>
      </c>
      <c r="D84" s="74" t="s">
        <v>498</v>
      </c>
      <c r="E84" s="74" t="s">
        <v>385</v>
      </c>
      <c r="F84" s="74">
        <v>3</v>
      </c>
      <c r="G84" s="74">
        <v>52.5</v>
      </c>
      <c r="H84" s="74" t="s">
        <v>384</v>
      </c>
    </row>
    <row r="85" spans="2:8" x14ac:dyDescent="0.35">
      <c r="B85" s="74">
        <v>56</v>
      </c>
      <c r="C85" s="74" t="s">
        <v>497</v>
      </c>
      <c r="D85" s="74" t="s">
        <v>496</v>
      </c>
      <c r="E85" s="74" t="s">
        <v>401</v>
      </c>
      <c r="F85" s="74">
        <v>5</v>
      </c>
      <c r="G85" s="74">
        <v>57.75</v>
      </c>
      <c r="H85" s="74" t="s">
        <v>384</v>
      </c>
    </row>
    <row r="86" spans="2:8" x14ac:dyDescent="0.35">
      <c r="B86" s="74">
        <v>57</v>
      </c>
      <c r="C86" s="74" t="s">
        <v>495</v>
      </c>
      <c r="D86" s="74" t="s">
        <v>494</v>
      </c>
      <c r="E86" s="74" t="s">
        <v>439</v>
      </c>
      <c r="F86" s="74">
        <v>2</v>
      </c>
      <c r="G86" s="74">
        <v>71.400000000000006</v>
      </c>
      <c r="H86" s="74" t="s">
        <v>384</v>
      </c>
    </row>
    <row r="87" spans="2:8" x14ac:dyDescent="0.35">
      <c r="B87" s="74">
        <v>58</v>
      </c>
      <c r="C87" s="74" t="s">
        <v>493</v>
      </c>
      <c r="D87" s="74" t="s">
        <v>492</v>
      </c>
      <c r="E87" s="74" t="s">
        <v>385</v>
      </c>
      <c r="F87" s="74">
        <v>3</v>
      </c>
      <c r="G87" s="74">
        <v>57.75</v>
      </c>
      <c r="H87" s="74" t="s">
        <v>384</v>
      </c>
    </row>
    <row r="88" spans="2:8" x14ac:dyDescent="0.35">
      <c r="B88" s="74">
        <v>59</v>
      </c>
      <c r="C88" s="74" t="s">
        <v>491</v>
      </c>
      <c r="D88" s="74" t="s">
        <v>490</v>
      </c>
      <c r="E88" s="74" t="s">
        <v>385</v>
      </c>
      <c r="F88" s="74">
        <v>3</v>
      </c>
      <c r="G88" s="74">
        <v>76.650000000000006</v>
      </c>
      <c r="H88" s="74" t="s">
        <v>384</v>
      </c>
    </row>
    <row r="89" spans="2:8" x14ac:dyDescent="0.35">
      <c r="B89" s="74">
        <v>60</v>
      </c>
      <c r="C89" s="74" t="s">
        <v>489</v>
      </c>
      <c r="D89" s="74" t="s">
        <v>488</v>
      </c>
      <c r="E89" s="74" t="s">
        <v>385</v>
      </c>
      <c r="F89" s="74">
        <v>3</v>
      </c>
      <c r="G89" s="74">
        <v>61.95</v>
      </c>
      <c r="H89" s="74" t="s">
        <v>384</v>
      </c>
    </row>
    <row r="90" spans="2:8" x14ac:dyDescent="0.35">
      <c r="B90" s="74">
        <v>61</v>
      </c>
      <c r="C90" s="74" t="s">
        <v>487</v>
      </c>
      <c r="D90" s="74" t="s">
        <v>486</v>
      </c>
      <c r="E90" s="74" t="s">
        <v>385</v>
      </c>
      <c r="F90" s="74">
        <v>3</v>
      </c>
      <c r="G90" s="74">
        <v>57.75</v>
      </c>
      <c r="H90" s="74" t="s">
        <v>384</v>
      </c>
    </row>
    <row r="91" spans="2:8" x14ac:dyDescent="0.35">
      <c r="B91" s="74">
        <v>62</v>
      </c>
      <c r="C91" s="74" t="s">
        <v>485</v>
      </c>
      <c r="D91" s="74" t="s">
        <v>484</v>
      </c>
      <c r="E91" s="74" t="s">
        <v>385</v>
      </c>
      <c r="F91" s="74">
        <v>3</v>
      </c>
      <c r="G91" s="74">
        <v>71.400000000000006</v>
      </c>
      <c r="H91" s="74" t="s">
        <v>384</v>
      </c>
    </row>
    <row r="92" spans="2:8" x14ac:dyDescent="0.35">
      <c r="B92" s="74">
        <v>63</v>
      </c>
      <c r="C92" s="74" t="s">
        <v>483</v>
      </c>
      <c r="D92" s="74" t="s">
        <v>482</v>
      </c>
      <c r="E92" s="74" t="s">
        <v>385</v>
      </c>
      <c r="F92" s="74">
        <v>3</v>
      </c>
      <c r="G92" s="74">
        <v>37.799999999999997</v>
      </c>
      <c r="H92" s="74" t="s">
        <v>384</v>
      </c>
    </row>
    <row r="93" spans="2:8" x14ac:dyDescent="0.35">
      <c r="B93" s="74">
        <v>64</v>
      </c>
      <c r="C93" s="74" t="s">
        <v>481</v>
      </c>
      <c r="D93" s="74" t="s">
        <v>480</v>
      </c>
      <c r="E93" s="74" t="s">
        <v>401</v>
      </c>
      <c r="F93" s="74">
        <v>3</v>
      </c>
      <c r="G93" s="74">
        <v>49.35</v>
      </c>
      <c r="H93" s="74" t="s">
        <v>384</v>
      </c>
    </row>
    <row r="94" spans="2:8" x14ac:dyDescent="0.35">
      <c r="B94" s="74">
        <v>65</v>
      </c>
      <c r="C94" s="74" t="s">
        <v>479</v>
      </c>
      <c r="D94" s="74" t="s">
        <v>478</v>
      </c>
      <c r="E94" s="74" t="s">
        <v>401</v>
      </c>
      <c r="F94" s="74">
        <v>3</v>
      </c>
      <c r="G94" s="74">
        <v>28.35</v>
      </c>
      <c r="H94" s="74" t="s">
        <v>384</v>
      </c>
    </row>
    <row r="95" spans="2:8" x14ac:dyDescent="0.35">
      <c r="B95" s="74">
        <v>66</v>
      </c>
      <c r="C95" s="74" t="s">
        <v>477</v>
      </c>
      <c r="D95" s="74" t="s">
        <v>476</v>
      </c>
      <c r="E95" s="74" t="s">
        <v>385</v>
      </c>
      <c r="F95" s="74">
        <v>4</v>
      </c>
      <c r="G95" s="74">
        <v>57.75</v>
      </c>
      <c r="H95" s="74" t="s">
        <v>384</v>
      </c>
    </row>
    <row r="96" spans="2:8" x14ac:dyDescent="0.35">
      <c r="B96" s="74">
        <v>67</v>
      </c>
      <c r="C96" s="74" t="s">
        <v>475</v>
      </c>
      <c r="D96" s="74" t="s">
        <v>474</v>
      </c>
      <c r="E96" s="74" t="s">
        <v>439</v>
      </c>
      <c r="F96" s="74">
        <v>3</v>
      </c>
      <c r="G96" s="74">
        <v>167.47</v>
      </c>
      <c r="H96" s="74" t="s">
        <v>384</v>
      </c>
    </row>
    <row r="97" spans="2:8" x14ac:dyDescent="0.35">
      <c r="B97" s="74">
        <v>68</v>
      </c>
      <c r="C97" s="74" t="s">
        <v>473</v>
      </c>
      <c r="D97" s="74" t="s">
        <v>472</v>
      </c>
      <c r="E97" s="74" t="s">
        <v>385</v>
      </c>
      <c r="F97" s="74">
        <v>2</v>
      </c>
      <c r="G97" s="74">
        <v>76.650000000000006</v>
      </c>
      <c r="H97" s="74" t="s">
        <v>384</v>
      </c>
    </row>
    <row r="98" spans="2:8" x14ac:dyDescent="0.35">
      <c r="B98" s="74">
        <v>69</v>
      </c>
      <c r="C98" s="74" t="s">
        <v>471</v>
      </c>
      <c r="D98" s="74" t="s">
        <v>470</v>
      </c>
      <c r="E98" s="74" t="s">
        <v>439</v>
      </c>
      <c r="F98" s="74">
        <v>2</v>
      </c>
      <c r="G98" s="74">
        <v>80.849999999999994</v>
      </c>
      <c r="H98" s="74" t="s">
        <v>384</v>
      </c>
    </row>
    <row r="99" spans="2:8" x14ac:dyDescent="0.35">
      <c r="B99" s="74">
        <v>70</v>
      </c>
      <c r="C99" s="74" t="s">
        <v>469</v>
      </c>
      <c r="D99" s="74" t="s">
        <v>468</v>
      </c>
      <c r="E99" s="74" t="s">
        <v>417</v>
      </c>
      <c r="F99" s="74">
        <v>3</v>
      </c>
      <c r="G99" s="74">
        <v>52.5</v>
      </c>
      <c r="H99" s="74" t="s">
        <v>384</v>
      </c>
    </row>
    <row r="100" spans="2:8" x14ac:dyDescent="0.35">
      <c r="B100" s="74">
        <v>71</v>
      </c>
      <c r="C100" s="74" t="s">
        <v>467</v>
      </c>
      <c r="D100" s="74" t="s">
        <v>466</v>
      </c>
      <c r="E100" s="74" t="s">
        <v>385</v>
      </c>
      <c r="F100" s="74">
        <v>2</v>
      </c>
      <c r="G100" s="74">
        <v>94.5</v>
      </c>
      <c r="H100" s="74" t="s">
        <v>384</v>
      </c>
    </row>
    <row r="101" spans="2:8" x14ac:dyDescent="0.35">
      <c r="B101" s="74">
        <v>72</v>
      </c>
      <c r="C101" s="74" t="s">
        <v>465</v>
      </c>
      <c r="D101" s="74" t="s">
        <v>464</v>
      </c>
      <c r="E101" s="74" t="s">
        <v>401</v>
      </c>
      <c r="F101" s="74">
        <v>3</v>
      </c>
      <c r="G101" s="74">
        <v>78.75</v>
      </c>
      <c r="H101" s="74" t="s">
        <v>384</v>
      </c>
    </row>
    <row r="102" spans="2:8" x14ac:dyDescent="0.35">
      <c r="B102" s="74">
        <v>73</v>
      </c>
      <c r="C102" s="74" t="s">
        <v>463</v>
      </c>
      <c r="D102" s="74" t="s">
        <v>462</v>
      </c>
      <c r="E102" s="74" t="s">
        <v>461</v>
      </c>
      <c r="F102" s="74">
        <v>3</v>
      </c>
      <c r="G102" s="74">
        <v>109.2</v>
      </c>
      <c r="H102" s="74" t="s">
        <v>384</v>
      </c>
    </row>
    <row r="103" spans="2:8" x14ac:dyDescent="0.35">
      <c r="B103" s="74">
        <v>74</v>
      </c>
      <c r="C103" s="74" t="s">
        <v>460</v>
      </c>
      <c r="D103" s="74" t="s">
        <v>459</v>
      </c>
      <c r="E103" s="74" t="s">
        <v>401</v>
      </c>
      <c r="F103" s="74">
        <v>3</v>
      </c>
      <c r="G103" s="74">
        <v>68.25</v>
      </c>
      <c r="H103" s="74" t="s">
        <v>384</v>
      </c>
    </row>
    <row r="104" spans="2:8" x14ac:dyDescent="0.35">
      <c r="B104" s="74">
        <v>75</v>
      </c>
      <c r="C104" s="74" t="s">
        <v>458</v>
      </c>
      <c r="D104" s="74" t="s">
        <v>457</v>
      </c>
      <c r="E104" s="74" t="s">
        <v>417</v>
      </c>
      <c r="F104" s="74">
        <v>3</v>
      </c>
      <c r="G104" s="74">
        <v>31.5</v>
      </c>
      <c r="H104" s="74" t="s">
        <v>384</v>
      </c>
    </row>
    <row r="105" spans="2:8" x14ac:dyDescent="0.35">
      <c r="B105" s="74">
        <v>76</v>
      </c>
      <c r="C105" s="74" t="s">
        <v>456</v>
      </c>
      <c r="D105" s="74" t="s">
        <v>455</v>
      </c>
      <c r="E105" s="74" t="s">
        <v>401</v>
      </c>
      <c r="F105" s="74">
        <v>3</v>
      </c>
      <c r="G105" s="74">
        <v>59.85</v>
      </c>
      <c r="H105" s="74" t="s">
        <v>384</v>
      </c>
    </row>
    <row r="106" spans="2:8" x14ac:dyDescent="0.35">
      <c r="B106" s="74">
        <v>77</v>
      </c>
      <c r="C106" s="74" t="s">
        <v>454</v>
      </c>
      <c r="D106" s="74" t="s">
        <v>453</v>
      </c>
      <c r="E106" s="74" t="s">
        <v>385</v>
      </c>
      <c r="F106" s="74">
        <v>3</v>
      </c>
      <c r="G106" s="74">
        <v>67.2</v>
      </c>
      <c r="H106" s="74" t="s">
        <v>384</v>
      </c>
    </row>
    <row r="107" spans="2:8" x14ac:dyDescent="0.35">
      <c r="B107" s="74">
        <v>78</v>
      </c>
      <c r="C107" s="74" t="s">
        <v>452</v>
      </c>
      <c r="D107" s="74" t="s">
        <v>451</v>
      </c>
      <c r="E107" s="74" t="s">
        <v>450</v>
      </c>
      <c r="F107" s="74">
        <v>3</v>
      </c>
      <c r="G107" s="74">
        <v>10.8</v>
      </c>
      <c r="H107" s="74" t="s">
        <v>384</v>
      </c>
    </row>
    <row r="108" spans="2:8" x14ac:dyDescent="0.35">
      <c r="B108" s="74">
        <v>79</v>
      </c>
      <c r="C108" s="74" t="s">
        <v>449</v>
      </c>
      <c r="D108" s="74" t="s">
        <v>448</v>
      </c>
      <c r="E108" s="74" t="s">
        <v>401</v>
      </c>
      <c r="F108" s="74">
        <v>4</v>
      </c>
      <c r="G108" s="74">
        <v>117.6</v>
      </c>
      <c r="H108" s="74" t="s">
        <v>384</v>
      </c>
    </row>
    <row r="109" spans="2:8" x14ac:dyDescent="0.35">
      <c r="B109" s="74">
        <v>80</v>
      </c>
      <c r="C109" s="74" t="s">
        <v>447</v>
      </c>
      <c r="D109" s="74" t="s">
        <v>446</v>
      </c>
      <c r="E109" s="74" t="s">
        <v>385</v>
      </c>
      <c r="F109" s="74">
        <v>5</v>
      </c>
      <c r="G109" s="74">
        <v>59.85</v>
      </c>
      <c r="H109" s="74" t="s">
        <v>384</v>
      </c>
    </row>
    <row r="110" spans="2:8" x14ac:dyDescent="0.35">
      <c r="B110" s="74">
        <v>81</v>
      </c>
      <c r="C110" s="74" t="s">
        <v>445</v>
      </c>
      <c r="D110" s="74" t="s">
        <v>444</v>
      </c>
      <c r="E110" s="74" t="s">
        <v>385</v>
      </c>
      <c r="F110" s="74">
        <v>3</v>
      </c>
      <c r="G110" s="74">
        <v>33.6</v>
      </c>
      <c r="H110" s="74" t="s">
        <v>384</v>
      </c>
    </row>
    <row r="111" spans="2:8" x14ac:dyDescent="0.35">
      <c r="B111" s="74">
        <v>82</v>
      </c>
      <c r="C111" s="74" t="s">
        <v>443</v>
      </c>
      <c r="D111" s="74" t="s">
        <v>442</v>
      </c>
      <c r="E111" s="74" t="s">
        <v>385</v>
      </c>
      <c r="F111" s="74">
        <v>3</v>
      </c>
      <c r="G111" s="74">
        <v>103.95</v>
      </c>
      <c r="H111" s="74" t="s">
        <v>384</v>
      </c>
    </row>
    <row r="112" spans="2:8" x14ac:dyDescent="0.35">
      <c r="B112" s="74">
        <v>83</v>
      </c>
      <c r="C112" s="74" t="s">
        <v>441</v>
      </c>
      <c r="D112" s="74" t="s">
        <v>440</v>
      </c>
      <c r="E112" s="74" t="s">
        <v>439</v>
      </c>
      <c r="F112" s="74">
        <v>4</v>
      </c>
      <c r="G112" s="74">
        <v>87.15</v>
      </c>
      <c r="H112" s="74" t="s">
        <v>384</v>
      </c>
    </row>
    <row r="113" spans="2:8" x14ac:dyDescent="0.35">
      <c r="B113" s="74">
        <v>84</v>
      </c>
      <c r="C113" s="74" t="s">
        <v>438</v>
      </c>
      <c r="D113" s="74" t="s">
        <v>437</v>
      </c>
      <c r="E113" s="74" t="s">
        <v>385</v>
      </c>
      <c r="F113" s="74">
        <v>2</v>
      </c>
      <c r="G113" s="74">
        <v>93.45</v>
      </c>
      <c r="H113" s="74" t="s">
        <v>384</v>
      </c>
    </row>
    <row r="114" spans="2:8" x14ac:dyDescent="0.35">
      <c r="B114" s="74">
        <v>85</v>
      </c>
      <c r="C114" s="74" t="s">
        <v>436</v>
      </c>
      <c r="D114" s="74" t="s">
        <v>435</v>
      </c>
      <c r="E114" s="74" t="s">
        <v>434</v>
      </c>
      <c r="F114" s="74">
        <v>2</v>
      </c>
      <c r="G114" s="74">
        <v>59.85</v>
      </c>
      <c r="H114" s="74" t="s">
        <v>384</v>
      </c>
    </row>
    <row r="115" spans="2:8" x14ac:dyDescent="0.35">
      <c r="B115" s="74">
        <v>86</v>
      </c>
      <c r="C115" s="74" t="s">
        <v>433</v>
      </c>
      <c r="D115" s="74" t="s">
        <v>432</v>
      </c>
      <c r="E115" s="74" t="s">
        <v>431</v>
      </c>
      <c r="F115" s="74">
        <v>3</v>
      </c>
      <c r="G115" s="74">
        <v>53.55</v>
      </c>
      <c r="H115" s="74" t="s">
        <v>384</v>
      </c>
    </row>
    <row r="116" spans="2:8" x14ac:dyDescent="0.35">
      <c r="B116" s="74">
        <v>87</v>
      </c>
      <c r="C116" s="74" t="s">
        <v>430</v>
      </c>
      <c r="D116" s="74" t="s">
        <v>429</v>
      </c>
      <c r="E116" s="74" t="s">
        <v>401</v>
      </c>
      <c r="F116" s="74">
        <v>5</v>
      </c>
      <c r="G116" s="74">
        <v>65.099999999999994</v>
      </c>
      <c r="H116" s="74" t="s">
        <v>384</v>
      </c>
    </row>
    <row r="117" spans="2:8" x14ac:dyDescent="0.35">
      <c r="B117" s="74">
        <v>88</v>
      </c>
      <c r="C117" s="74" t="s">
        <v>428</v>
      </c>
      <c r="D117" s="74" t="s">
        <v>427</v>
      </c>
      <c r="E117" s="74" t="s">
        <v>401</v>
      </c>
      <c r="F117" s="74">
        <v>3</v>
      </c>
      <c r="G117" s="74">
        <v>232.05</v>
      </c>
      <c r="H117" s="74" t="s">
        <v>384</v>
      </c>
    </row>
    <row r="118" spans="2:8" x14ac:dyDescent="0.35">
      <c r="B118" s="74">
        <v>89</v>
      </c>
      <c r="C118" s="74" t="s">
        <v>426</v>
      </c>
      <c r="D118" s="74" t="s">
        <v>425</v>
      </c>
      <c r="E118" s="74" t="s">
        <v>401</v>
      </c>
      <c r="F118" s="74">
        <v>3</v>
      </c>
      <c r="G118" s="74">
        <v>84</v>
      </c>
      <c r="H118" s="74" t="s">
        <v>384</v>
      </c>
    </row>
    <row r="119" spans="2:8" x14ac:dyDescent="0.35">
      <c r="B119" s="74">
        <v>90</v>
      </c>
      <c r="C119" s="74" t="s">
        <v>424</v>
      </c>
      <c r="D119" s="74" t="s">
        <v>423</v>
      </c>
      <c r="E119" s="74" t="s">
        <v>401</v>
      </c>
      <c r="F119" s="74">
        <v>3</v>
      </c>
      <c r="G119" s="74">
        <v>113.4</v>
      </c>
      <c r="H119" s="74" t="s">
        <v>384</v>
      </c>
    </row>
    <row r="120" spans="2:8" x14ac:dyDescent="0.35">
      <c r="B120" s="74">
        <v>91</v>
      </c>
      <c r="C120" s="74" t="s">
        <v>422</v>
      </c>
      <c r="D120" s="74" t="s">
        <v>421</v>
      </c>
      <c r="E120" s="74" t="s">
        <v>420</v>
      </c>
      <c r="F120" s="74">
        <v>3</v>
      </c>
      <c r="G120" s="74">
        <v>27.3</v>
      </c>
      <c r="H120" s="74" t="s">
        <v>384</v>
      </c>
    </row>
    <row r="121" spans="2:8" x14ac:dyDescent="0.35">
      <c r="B121" s="74">
        <v>92</v>
      </c>
      <c r="C121" s="74" t="s">
        <v>419</v>
      </c>
      <c r="D121" s="74" t="s">
        <v>418</v>
      </c>
      <c r="E121" s="74" t="s">
        <v>417</v>
      </c>
      <c r="F121" s="74">
        <v>3</v>
      </c>
      <c r="G121" s="74">
        <v>51.45</v>
      </c>
      <c r="H121" s="74" t="s">
        <v>384</v>
      </c>
    </row>
    <row r="122" spans="2:8" x14ac:dyDescent="0.35">
      <c r="B122" s="74">
        <v>93</v>
      </c>
      <c r="C122" s="74" t="s">
        <v>416</v>
      </c>
      <c r="D122" s="74" t="s">
        <v>402</v>
      </c>
      <c r="E122" s="74" t="s">
        <v>385</v>
      </c>
      <c r="F122" s="74">
        <v>2</v>
      </c>
      <c r="G122" s="74">
        <v>54.6</v>
      </c>
      <c r="H122" s="74" t="s">
        <v>384</v>
      </c>
    </row>
    <row r="123" spans="2:8" x14ac:dyDescent="0.35">
      <c r="B123" s="74">
        <v>94</v>
      </c>
      <c r="C123" s="74" t="s">
        <v>415</v>
      </c>
      <c r="D123" s="74" t="s">
        <v>414</v>
      </c>
      <c r="E123" s="74" t="s">
        <v>413</v>
      </c>
      <c r="F123" s="74">
        <v>3</v>
      </c>
      <c r="G123" s="74">
        <v>89.25</v>
      </c>
      <c r="H123" s="74" t="s">
        <v>384</v>
      </c>
    </row>
    <row r="124" spans="2:8" x14ac:dyDescent="0.35">
      <c r="B124" s="74">
        <v>95</v>
      </c>
      <c r="C124" s="74" t="s">
        <v>412</v>
      </c>
      <c r="D124" s="74" t="s">
        <v>411</v>
      </c>
      <c r="E124" s="74" t="s">
        <v>410</v>
      </c>
      <c r="F124" s="74">
        <v>3</v>
      </c>
      <c r="G124" s="74">
        <v>52.71</v>
      </c>
      <c r="H124" s="74" t="s">
        <v>384</v>
      </c>
    </row>
    <row r="125" spans="2:8" x14ac:dyDescent="0.35">
      <c r="B125" s="74">
        <v>96</v>
      </c>
      <c r="C125" s="74" t="s">
        <v>409</v>
      </c>
      <c r="D125" s="74" t="s">
        <v>408</v>
      </c>
      <c r="E125" s="74" t="s">
        <v>385</v>
      </c>
      <c r="F125" s="74">
        <v>3</v>
      </c>
      <c r="G125" s="74">
        <v>47.25</v>
      </c>
      <c r="H125" s="74" t="s">
        <v>384</v>
      </c>
    </row>
    <row r="126" spans="2:8" x14ac:dyDescent="0.35">
      <c r="B126" s="74">
        <v>97</v>
      </c>
      <c r="C126" s="74" t="s">
        <v>407</v>
      </c>
      <c r="D126" s="74" t="s">
        <v>406</v>
      </c>
      <c r="E126" s="74" t="s">
        <v>385</v>
      </c>
      <c r="F126" s="74">
        <v>3</v>
      </c>
      <c r="G126" s="74">
        <v>61.95</v>
      </c>
      <c r="H126" s="74" t="s">
        <v>384</v>
      </c>
    </row>
    <row r="127" spans="2:8" x14ac:dyDescent="0.35">
      <c r="B127" s="74">
        <v>98</v>
      </c>
      <c r="C127" s="74" t="s">
        <v>405</v>
      </c>
      <c r="D127" s="74" t="s">
        <v>404</v>
      </c>
      <c r="E127" s="74" t="s">
        <v>385</v>
      </c>
      <c r="F127" s="74">
        <v>3</v>
      </c>
      <c r="G127" s="74">
        <v>66.150000000000006</v>
      </c>
      <c r="H127" s="74" t="s">
        <v>384</v>
      </c>
    </row>
    <row r="128" spans="2:8" x14ac:dyDescent="0.35">
      <c r="B128" s="74">
        <v>99</v>
      </c>
      <c r="C128" s="74" t="s">
        <v>403</v>
      </c>
      <c r="D128" s="74" t="s">
        <v>402</v>
      </c>
      <c r="E128" s="74" t="s">
        <v>401</v>
      </c>
      <c r="F128" s="74">
        <v>3</v>
      </c>
      <c r="G128" s="74">
        <v>48.3</v>
      </c>
      <c r="H128" s="74" t="s">
        <v>384</v>
      </c>
    </row>
    <row r="129" spans="2:8" x14ac:dyDescent="0.35">
      <c r="B129" s="74">
        <v>100</v>
      </c>
      <c r="C129" s="74" t="s">
        <v>400</v>
      </c>
      <c r="D129" s="74" t="s">
        <v>399</v>
      </c>
      <c r="E129" s="74" t="s">
        <v>398</v>
      </c>
      <c r="F129" s="74">
        <v>3</v>
      </c>
      <c r="G129" s="74">
        <v>101.85</v>
      </c>
      <c r="H129" s="74" t="s">
        <v>384</v>
      </c>
    </row>
    <row r="130" spans="2:8" x14ac:dyDescent="0.35">
      <c r="B130" s="74">
        <v>101</v>
      </c>
      <c r="C130" s="74" t="s">
        <v>397</v>
      </c>
      <c r="D130" s="74" t="s">
        <v>396</v>
      </c>
      <c r="E130" s="74" t="s">
        <v>395</v>
      </c>
      <c r="F130" s="74">
        <v>3</v>
      </c>
      <c r="G130" s="74">
        <v>60.79</v>
      </c>
      <c r="H130" s="74" t="s">
        <v>384</v>
      </c>
    </row>
    <row r="131" spans="2:8" x14ac:dyDescent="0.35">
      <c r="B131" s="74">
        <v>102</v>
      </c>
      <c r="C131" s="74" t="s">
        <v>394</v>
      </c>
      <c r="D131" s="74" t="s">
        <v>393</v>
      </c>
      <c r="E131" s="74" t="s">
        <v>385</v>
      </c>
      <c r="F131" s="74">
        <v>2</v>
      </c>
      <c r="G131" s="74">
        <v>57.75</v>
      </c>
      <c r="H131" s="74" t="s">
        <v>384</v>
      </c>
    </row>
    <row r="132" spans="2:8" x14ac:dyDescent="0.35">
      <c r="B132" s="74">
        <v>103</v>
      </c>
      <c r="C132" s="74" t="s">
        <v>392</v>
      </c>
      <c r="D132" s="74" t="s">
        <v>391</v>
      </c>
      <c r="E132" s="74" t="s">
        <v>390</v>
      </c>
      <c r="F132" s="74">
        <v>2</v>
      </c>
      <c r="G132" s="74">
        <v>88.51</v>
      </c>
      <c r="H132" s="74" t="s">
        <v>384</v>
      </c>
    </row>
    <row r="133" spans="2:8" x14ac:dyDescent="0.35">
      <c r="B133" s="74">
        <v>104</v>
      </c>
      <c r="C133" s="74" t="s">
        <v>389</v>
      </c>
      <c r="D133" s="74" t="s">
        <v>388</v>
      </c>
      <c r="E133" s="74" t="s">
        <v>385</v>
      </c>
      <c r="F133" s="74">
        <v>3</v>
      </c>
      <c r="G133" s="74">
        <v>66.150000000000006</v>
      </c>
      <c r="H133" s="74" t="s">
        <v>384</v>
      </c>
    </row>
    <row r="134" spans="2:8" x14ac:dyDescent="0.35">
      <c r="B134" s="74">
        <v>105</v>
      </c>
      <c r="C134" s="74" t="s">
        <v>387</v>
      </c>
      <c r="D134" s="74" t="s">
        <v>386</v>
      </c>
      <c r="E134" s="74" t="s">
        <v>385</v>
      </c>
      <c r="F134" s="74">
        <v>3</v>
      </c>
      <c r="G134" s="74">
        <v>50.4</v>
      </c>
      <c r="H134" s="74" t="s">
        <v>384</v>
      </c>
    </row>
    <row r="141" spans="2:8" x14ac:dyDescent="0.35">
      <c r="B141" s="74" t="s">
        <v>383</v>
      </c>
      <c r="C141" s="74" t="s">
        <v>382</v>
      </c>
      <c r="D141" s="74" t="s">
        <v>381</v>
      </c>
    </row>
    <row r="142" spans="2:8" x14ac:dyDescent="0.35">
      <c r="B142" s="74">
        <v>1</v>
      </c>
      <c r="C142" s="74" t="s">
        <v>380</v>
      </c>
      <c r="D142" s="74" t="s">
        <v>379</v>
      </c>
    </row>
    <row r="143" spans="2:8" x14ac:dyDescent="0.35">
      <c r="B143" s="74">
        <v>2</v>
      </c>
      <c r="C143" s="74" t="s">
        <v>378</v>
      </c>
      <c r="D143" s="74" t="s">
        <v>377</v>
      </c>
    </row>
    <row r="144" spans="2:8" x14ac:dyDescent="0.35">
      <c r="B144" s="74">
        <v>3</v>
      </c>
      <c r="C144" s="74" t="s">
        <v>376</v>
      </c>
      <c r="D144" s="74" t="s">
        <v>375</v>
      </c>
    </row>
    <row r="145" spans="2:4" x14ac:dyDescent="0.35">
      <c r="B145" s="74">
        <v>4</v>
      </c>
      <c r="C145" s="74" t="s">
        <v>374</v>
      </c>
      <c r="D145" s="74" t="s">
        <v>373</v>
      </c>
    </row>
    <row r="146" spans="2:4" x14ac:dyDescent="0.35">
      <c r="B146" s="74">
        <v>5</v>
      </c>
      <c r="C146" s="74" t="s">
        <v>372</v>
      </c>
      <c r="D146" s="74" t="s">
        <v>371</v>
      </c>
    </row>
    <row r="147" spans="2:4" x14ac:dyDescent="0.35">
      <c r="B147" s="74">
        <v>6</v>
      </c>
      <c r="C147" s="74" t="s">
        <v>370</v>
      </c>
      <c r="D147" s="74" t="s">
        <v>369</v>
      </c>
    </row>
    <row r="148" spans="2:4" x14ac:dyDescent="0.35">
      <c r="B148" s="74">
        <v>7</v>
      </c>
      <c r="C148" s="74" t="s">
        <v>368</v>
      </c>
      <c r="D148" s="74" t="s">
        <v>367</v>
      </c>
    </row>
    <row r="149" spans="2:4" x14ac:dyDescent="0.35">
      <c r="B149" s="74">
        <v>8</v>
      </c>
      <c r="C149" s="74" t="s">
        <v>366</v>
      </c>
      <c r="D149" s="74" t="s">
        <v>365</v>
      </c>
    </row>
    <row r="150" spans="2:4" x14ac:dyDescent="0.35">
      <c r="B150" s="74">
        <v>9</v>
      </c>
      <c r="C150" s="74" t="s">
        <v>364</v>
      </c>
      <c r="D150" s="74" t="s">
        <v>363</v>
      </c>
    </row>
    <row r="151" spans="2:4" x14ac:dyDescent="0.35">
      <c r="B151" s="74">
        <v>10</v>
      </c>
      <c r="C151" s="74" t="s">
        <v>362</v>
      </c>
      <c r="D151" s="74" t="s">
        <v>361</v>
      </c>
    </row>
    <row r="152" spans="2:4" x14ac:dyDescent="0.35">
      <c r="B152" s="74">
        <v>11</v>
      </c>
      <c r="C152" s="74" t="s">
        <v>360</v>
      </c>
      <c r="D152" s="74" t="s">
        <v>359</v>
      </c>
    </row>
    <row r="153" spans="2:4" x14ac:dyDescent="0.35">
      <c r="B153" s="74">
        <v>12</v>
      </c>
      <c r="C153" s="74" t="s">
        <v>358</v>
      </c>
      <c r="D153" s="74" t="s">
        <v>357</v>
      </c>
    </row>
    <row r="154" spans="2:4" x14ac:dyDescent="0.35">
      <c r="B154" s="74">
        <v>13</v>
      </c>
      <c r="C154" s="74" t="s">
        <v>356</v>
      </c>
      <c r="D154" s="74" t="s">
        <v>355</v>
      </c>
    </row>
    <row r="155" spans="2:4" x14ac:dyDescent="0.35">
      <c r="B155" s="74">
        <v>14</v>
      </c>
      <c r="C155" s="74" t="s">
        <v>354</v>
      </c>
      <c r="D155" s="74" t="s">
        <v>353</v>
      </c>
    </row>
    <row r="156" spans="2:4" x14ac:dyDescent="0.35">
      <c r="B156" s="74">
        <v>16</v>
      </c>
      <c r="C156" s="74" t="s">
        <v>352</v>
      </c>
      <c r="D156" s="74" t="s">
        <v>351</v>
      </c>
    </row>
    <row r="157" spans="2:4" x14ac:dyDescent="0.35">
      <c r="B157" s="74">
        <v>17</v>
      </c>
      <c r="C157" s="74" t="s">
        <v>350</v>
      </c>
      <c r="D157" s="74" t="s">
        <v>349</v>
      </c>
    </row>
    <row r="158" spans="2:4" x14ac:dyDescent="0.35">
      <c r="B158" s="74">
        <v>18</v>
      </c>
      <c r="C158" s="74" t="s">
        <v>348</v>
      </c>
      <c r="D158" s="74" t="s">
        <v>347</v>
      </c>
    </row>
    <row r="159" spans="2:4" x14ac:dyDescent="0.35">
      <c r="B159" s="74">
        <v>19</v>
      </c>
      <c r="C159" s="74" t="s">
        <v>346</v>
      </c>
      <c r="D159" s="74" t="s">
        <v>345</v>
      </c>
    </row>
    <row r="160" spans="2:4" x14ac:dyDescent="0.35">
      <c r="B160" s="74">
        <v>20</v>
      </c>
      <c r="C160" s="74" t="s">
        <v>344</v>
      </c>
      <c r="D160" s="74" t="s">
        <v>343</v>
      </c>
    </row>
    <row r="161" spans="2:4" x14ac:dyDescent="0.35">
      <c r="B161" s="74">
        <v>21</v>
      </c>
      <c r="C161" s="74" t="s">
        <v>342</v>
      </c>
      <c r="D161" s="74" t="s">
        <v>341</v>
      </c>
    </row>
    <row r="162" spans="2:4" x14ac:dyDescent="0.35">
      <c r="B162" s="74">
        <v>22</v>
      </c>
      <c r="C162" s="74" t="s">
        <v>340</v>
      </c>
      <c r="D162" s="74" t="s">
        <v>339</v>
      </c>
    </row>
    <row r="163" spans="2:4" x14ac:dyDescent="0.35">
      <c r="B163" s="74">
        <v>23</v>
      </c>
      <c r="C163" s="74" t="s">
        <v>338</v>
      </c>
      <c r="D163" s="74" t="s">
        <v>337</v>
      </c>
    </row>
    <row r="164" spans="2:4" x14ac:dyDescent="0.35">
      <c r="B164" s="74">
        <v>24</v>
      </c>
      <c r="C164" s="74" t="s">
        <v>336</v>
      </c>
      <c r="D164" s="74" t="s">
        <v>335</v>
      </c>
    </row>
    <row r="165" spans="2:4" x14ac:dyDescent="0.35">
      <c r="B165" s="74">
        <v>25</v>
      </c>
      <c r="C165" s="74" t="s">
        <v>334</v>
      </c>
      <c r="D165" s="74" t="s">
        <v>333</v>
      </c>
    </row>
    <row r="166" spans="2:4" x14ac:dyDescent="0.35">
      <c r="B166" s="74">
        <v>26</v>
      </c>
      <c r="C166" s="74" t="s">
        <v>332</v>
      </c>
      <c r="D166" s="74" t="s">
        <v>331</v>
      </c>
    </row>
    <row r="167" spans="2:4" x14ac:dyDescent="0.35">
      <c r="B167" s="74">
        <v>27</v>
      </c>
      <c r="C167" s="74" t="s">
        <v>330</v>
      </c>
      <c r="D167" s="74" t="s">
        <v>329</v>
      </c>
    </row>
    <row r="168" spans="2:4" x14ac:dyDescent="0.35">
      <c r="B168" s="74">
        <v>28</v>
      </c>
      <c r="C168" s="74" t="s">
        <v>328</v>
      </c>
      <c r="D168" s="74" t="s">
        <v>327</v>
      </c>
    </row>
    <row r="169" spans="2:4" x14ac:dyDescent="0.35">
      <c r="B169" s="74">
        <v>29</v>
      </c>
      <c r="C169" s="74" t="s">
        <v>326</v>
      </c>
      <c r="D169" s="74" t="s">
        <v>325</v>
      </c>
    </row>
    <row r="170" spans="2:4" x14ac:dyDescent="0.35">
      <c r="B170" s="74">
        <v>30</v>
      </c>
      <c r="C170" s="74" t="s">
        <v>324</v>
      </c>
      <c r="D170" s="74" t="s">
        <v>323</v>
      </c>
    </row>
    <row r="171" spans="2:4" x14ac:dyDescent="0.35">
      <c r="B171" s="74">
        <v>31</v>
      </c>
      <c r="C171" s="74" t="s">
        <v>322</v>
      </c>
      <c r="D171" s="74" t="s">
        <v>321</v>
      </c>
    </row>
    <row r="172" spans="2:4" x14ac:dyDescent="0.35">
      <c r="B172" s="74">
        <v>32</v>
      </c>
      <c r="C172" s="74" t="s">
        <v>320</v>
      </c>
      <c r="D172" s="74" t="s">
        <v>319</v>
      </c>
    </row>
    <row r="173" spans="2:4" x14ac:dyDescent="0.35">
      <c r="B173" s="74">
        <v>34</v>
      </c>
      <c r="C173" s="74" t="s">
        <v>318</v>
      </c>
      <c r="D173" s="74" t="s">
        <v>317</v>
      </c>
    </row>
    <row r="174" spans="2:4" x14ac:dyDescent="0.35">
      <c r="B174" s="74">
        <v>35</v>
      </c>
      <c r="C174" s="74" t="s">
        <v>316</v>
      </c>
      <c r="D174" s="74" t="s">
        <v>315</v>
      </c>
    </row>
    <row r="175" spans="2:4" x14ac:dyDescent="0.35">
      <c r="B175" s="74">
        <v>36</v>
      </c>
      <c r="C175" s="74" t="s">
        <v>314</v>
      </c>
      <c r="D175" s="74" t="s">
        <v>313</v>
      </c>
    </row>
    <row r="176" spans="2:4" x14ac:dyDescent="0.35">
      <c r="B176" s="74">
        <v>37</v>
      </c>
      <c r="C176" s="74" t="s">
        <v>312</v>
      </c>
      <c r="D176" s="74" t="s">
        <v>311</v>
      </c>
    </row>
    <row r="177" spans="2:4" x14ac:dyDescent="0.35">
      <c r="B177" s="74">
        <v>38</v>
      </c>
      <c r="C177" s="74" t="s">
        <v>310</v>
      </c>
      <c r="D177" s="74" t="s">
        <v>309</v>
      </c>
    </row>
    <row r="178" spans="2:4" x14ac:dyDescent="0.35">
      <c r="B178" s="74">
        <v>39</v>
      </c>
      <c r="C178" s="74" t="s">
        <v>308</v>
      </c>
      <c r="D178" s="74" t="s">
        <v>307</v>
      </c>
    </row>
    <row r="179" spans="2:4" x14ac:dyDescent="0.35">
      <c r="B179" s="74">
        <v>40</v>
      </c>
      <c r="C179" s="74" t="s">
        <v>306</v>
      </c>
      <c r="D179" s="74" t="s">
        <v>305</v>
      </c>
    </row>
    <row r="180" spans="2:4" x14ac:dyDescent="0.35">
      <c r="B180" s="74">
        <v>41</v>
      </c>
      <c r="C180" s="74" t="s">
        <v>304</v>
      </c>
      <c r="D180" s="74" t="s">
        <v>303</v>
      </c>
    </row>
    <row r="181" spans="2:4" x14ac:dyDescent="0.35">
      <c r="B181" s="74">
        <v>42</v>
      </c>
      <c r="C181" s="74" t="s">
        <v>302</v>
      </c>
      <c r="D181" s="74" t="s">
        <v>301</v>
      </c>
    </row>
    <row r="182" spans="2:4" x14ac:dyDescent="0.35">
      <c r="B182" s="74">
        <v>43</v>
      </c>
      <c r="C182" s="74" t="s">
        <v>300</v>
      </c>
      <c r="D182" s="74" t="s">
        <v>299</v>
      </c>
    </row>
    <row r="183" spans="2:4" x14ac:dyDescent="0.35">
      <c r="B183" s="74">
        <v>44</v>
      </c>
      <c r="C183" s="74" t="s">
        <v>298</v>
      </c>
      <c r="D183" s="74" t="s">
        <v>297</v>
      </c>
    </row>
    <row r="184" spans="2:4" x14ac:dyDescent="0.35">
      <c r="B184" s="74">
        <v>45</v>
      </c>
      <c r="C184" s="74" t="s">
        <v>296</v>
      </c>
      <c r="D184" s="74" t="s">
        <v>295</v>
      </c>
    </row>
    <row r="185" spans="2:4" x14ac:dyDescent="0.35">
      <c r="B185" s="74">
        <v>46</v>
      </c>
      <c r="C185" s="74" t="s">
        <v>294</v>
      </c>
      <c r="D185" s="74" t="s">
        <v>293</v>
      </c>
    </row>
    <row r="186" spans="2:4" x14ac:dyDescent="0.35">
      <c r="B186" s="74">
        <v>47</v>
      </c>
      <c r="C186" s="74" t="s">
        <v>292</v>
      </c>
      <c r="D186" s="74" t="s">
        <v>291</v>
      </c>
    </row>
    <row r="187" spans="2:4" x14ac:dyDescent="0.35">
      <c r="B187" s="74">
        <v>48</v>
      </c>
      <c r="C187" s="74" t="s">
        <v>290</v>
      </c>
      <c r="D187" s="74" t="s">
        <v>289</v>
      </c>
    </row>
    <row r="188" spans="2:4" x14ac:dyDescent="0.35">
      <c r="B188" s="74">
        <v>49</v>
      </c>
      <c r="C188" s="74" t="s">
        <v>288</v>
      </c>
      <c r="D188" s="74" t="s">
        <v>287</v>
      </c>
    </row>
    <row r="189" spans="2:4" x14ac:dyDescent="0.35">
      <c r="B189" s="74">
        <v>50</v>
      </c>
      <c r="C189" s="74" t="s">
        <v>286</v>
      </c>
      <c r="D189" s="74" t="s">
        <v>285</v>
      </c>
    </row>
    <row r="190" spans="2:4" x14ac:dyDescent="0.35">
      <c r="B190" s="74">
        <v>51</v>
      </c>
      <c r="C190" s="74" t="s">
        <v>284</v>
      </c>
      <c r="D190" s="74" t="s">
        <v>283</v>
      </c>
    </row>
    <row r="191" spans="2:4" x14ac:dyDescent="0.35">
      <c r="B191" s="74">
        <v>52</v>
      </c>
      <c r="C191" s="74" t="s">
        <v>282</v>
      </c>
      <c r="D191" s="74" t="s">
        <v>281</v>
      </c>
    </row>
    <row r="192" spans="2:4" x14ac:dyDescent="0.35">
      <c r="B192" s="74">
        <v>53</v>
      </c>
      <c r="C192" s="74" t="s">
        <v>280</v>
      </c>
      <c r="D192" s="74" t="s">
        <v>279</v>
      </c>
    </row>
    <row r="193" spans="2:4" x14ac:dyDescent="0.35">
      <c r="B193" s="74">
        <v>54</v>
      </c>
      <c r="C193" s="74" t="s">
        <v>278</v>
      </c>
      <c r="D193" s="74" t="s">
        <v>277</v>
      </c>
    </row>
    <row r="194" spans="2:4" x14ac:dyDescent="0.35">
      <c r="B194" s="74">
        <v>55</v>
      </c>
      <c r="C194" s="74" t="s">
        <v>276</v>
      </c>
      <c r="D194" s="74" t="s">
        <v>275</v>
      </c>
    </row>
    <row r="195" spans="2:4" x14ac:dyDescent="0.35">
      <c r="B195" s="74">
        <v>56</v>
      </c>
      <c r="C195" s="74" t="s">
        <v>274</v>
      </c>
      <c r="D195" s="74" t="s">
        <v>273</v>
      </c>
    </row>
    <row r="196" spans="2:4" x14ac:dyDescent="0.35">
      <c r="B196" s="74">
        <v>57</v>
      </c>
      <c r="C196" s="74" t="s">
        <v>272</v>
      </c>
      <c r="D196" s="74" t="s">
        <v>271</v>
      </c>
    </row>
    <row r="197" spans="2:4" x14ac:dyDescent="0.35">
      <c r="B197" s="74">
        <v>58</v>
      </c>
      <c r="C197" s="74" t="s">
        <v>270</v>
      </c>
      <c r="D197" s="74" t="s">
        <v>269</v>
      </c>
    </row>
    <row r="198" spans="2:4" x14ac:dyDescent="0.35">
      <c r="B198" s="74">
        <v>59</v>
      </c>
      <c r="C198" s="74" t="s">
        <v>268</v>
      </c>
      <c r="D198" s="74" t="s">
        <v>267</v>
      </c>
    </row>
    <row r="199" spans="2:4" x14ac:dyDescent="0.35">
      <c r="B199" s="74">
        <v>60</v>
      </c>
      <c r="C199" s="74" t="s">
        <v>266</v>
      </c>
      <c r="D199" s="74" t="s">
        <v>265</v>
      </c>
    </row>
    <row r="200" spans="2:4" x14ac:dyDescent="0.35">
      <c r="B200" s="74">
        <v>62</v>
      </c>
      <c r="C200" s="74" t="s">
        <v>264</v>
      </c>
      <c r="D200" s="74" t="s">
        <v>263</v>
      </c>
    </row>
    <row r="201" spans="2:4" x14ac:dyDescent="0.35">
      <c r="B201" s="74">
        <v>63</v>
      </c>
      <c r="C201" s="74" t="s">
        <v>262</v>
      </c>
      <c r="D201" s="74" t="s">
        <v>261</v>
      </c>
    </row>
    <row r="202" spans="2:4" x14ac:dyDescent="0.35">
      <c r="B202" s="74">
        <v>64</v>
      </c>
      <c r="C202" s="74" t="s">
        <v>260</v>
      </c>
      <c r="D202" s="74" t="s">
        <v>259</v>
      </c>
    </row>
    <row r="203" spans="2:4" x14ac:dyDescent="0.35">
      <c r="B203" s="74">
        <v>65</v>
      </c>
      <c r="C203" s="74" t="s">
        <v>258</v>
      </c>
      <c r="D203" s="74" t="s">
        <v>257</v>
      </c>
    </row>
    <row r="204" spans="2:4" x14ac:dyDescent="0.35">
      <c r="B204" s="74">
        <v>66</v>
      </c>
      <c r="C204" s="74" t="s">
        <v>256</v>
      </c>
      <c r="D204" s="74" t="s">
        <v>255</v>
      </c>
    </row>
    <row r="205" spans="2:4" x14ac:dyDescent="0.35">
      <c r="B205" s="74">
        <v>67</v>
      </c>
      <c r="C205" s="74" t="s">
        <v>254</v>
      </c>
      <c r="D205" s="74" t="s">
        <v>253</v>
      </c>
    </row>
    <row r="206" spans="2:4" x14ac:dyDescent="0.35">
      <c r="B206" s="74">
        <v>68</v>
      </c>
      <c r="C206" s="74" t="s">
        <v>252</v>
      </c>
      <c r="D206" s="74" t="s">
        <v>251</v>
      </c>
    </row>
    <row r="207" spans="2:4" x14ac:dyDescent="0.35">
      <c r="B207" s="74">
        <v>69</v>
      </c>
      <c r="C207" s="74" t="s">
        <v>250</v>
      </c>
      <c r="D207" s="74" t="s">
        <v>249</v>
      </c>
    </row>
    <row r="208" spans="2:4" x14ac:dyDescent="0.35">
      <c r="B208" s="74">
        <v>70</v>
      </c>
      <c r="C208" s="74" t="s">
        <v>248</v>
      </c>
      <c r="D208" s="74" t="s">
        <v>247</v>
      </c>
    </row>
    <row r="209" spans="2:4" x14ac:dyDescent="0.35">
      <c r="B209" s="74">
        <v>71</v>
      </c>
      <c r="C209" s="74" t="s">
        <v>246</v>
      </c>
      <c r="D209" s="74" t="s">
        <v>245</v>
      </c>
    </row>
    <row r="210" spans="2:4" x14ac:dyDescent="0.35">
      <c r="B210" s="74">
        <v>72</v>
      </c>
      <c r="C210" s="74" t="s">
        <v>244</v>
      </c>
      <c r="D210" s="74" t="s">
        <v>243</v>
      </c>
    </row>
    <row r="211" spans="2:4" x14ac:dyDescent="0.35">
      <c r="B211" s="74">
        <v>73</v>
      </c>
      <c r="C211" s="74" t="s">
        <v>242</v>
      </c>
      <c r="D211" s="74" t="s">
        <v>241</v>
      </c>
    </row>
    <row r="212" spans="2:4" x14ac:dyDescent="0.35">
      <c r="B212" s="74">
        <v>74</v>
      </c>
      <c r="C212" s="74" t="s">
        <v>240</v>
      </c>
      <c r="D212" s="74" t="s">
        <v>239</v>
      </c>
    </row>
    <row r="213" spans="2:4" x14ac:dyDescent="0.35">
      <c r="B213" s="74">
        <v>75</v>
      </c>
      <c r="C213" s="74" t="s">
        <v>238</v>
      </c>
      <c r="D213" s="74" t="s">
        <v>237</v>
      </c>
    </row>
    <row r="214" spans="2:4" x14ac:dyDescent="0.35">
      <c r="B214" s="74">
        <v>76</v>
      </c>
      <c r="C214" s="74" t="s">
        <v>236</v>
      </c>
      <c r="D214" s="74" t="s">
        <v>235</v>
      </c>
    </row>
    <row r="215" spans="2:4" x14ac:dyDescent="0.35">
      <c r="B215" s="74">
        <v>77</v>
      </c>
      <c r="C215" s="74" t="s">
        <v>234</v>
      </c>
      <c r="D215" s="74" t="s">
        <v>233</v>
      </c>
    </row>
    <row r="216" spans="2:4" x14ac:dyDescent="0.35">
      <c r="B216" s="74">
        <v>78</v>
      </c>
      <c r="C216" s="74" t="s">
        <v>232</v>
      </c>
      <c r="D216" s="74" t="s">
        <v>231</v>
      </c>
    </row>
    <row r="217" spans="2:4" x14ac:dyDescent="0.35">
      <c r="B217" s="74">
        <v>79</v>
      </c>
      <c r="C217" s="74" t="s">
        <v>230</v>
      </c>
      <c r="D217" s="74" t="s">
        <v>229</v>
      </c>
    </row>
    <row r="218" spans="2:4" x14ac:dyDescent="0.35">
      <c r="B218" s="74">
        <v>80</v>
      </c>
      <c r="C218" s="74" t="s">
        <v>228</v>
      </c>
      <c r="D218" s="74" t="s">
        <v>227</v>
      </c>
    </row>
    <row r="219" spans="2:4" x14ac:dyDescent="0.35">
      <c r="B219" s="74">
        <v>81</v>
      </c>
      <c r="C219" s="74" t="s">
        <v>226</v>
      </c>
      <c r="D219" s="74" t="s">
        <v>225</v>
      </c>
    </row>
    <row r="220" spans="2:4" x14ac:dyDescent="0.35">
      <c r="B220" s="74">
        <v>82</v>
      </c>
      <c r="C220" s="74" t="s">
        <v>224</v>
      </c>
      <c r="D220" s="74" t="s">
        <v>223</v>
      </c>
    </row>
    <row r="221" spans="2:4" x14ac:dyDescent="0.35">
      <c r="B221" s="74">
        <v>83</v>
      </c>
      <c r="C221" s="74" t="s">
        <v>222</v>
      </c>
      <c r="D221" s="74" t="s">
        <v>221</v>
      </c>
    </row>
    <row r="222" spans="2:4" x14ac:dyDescent="0.35">
      <c r="B222" s="74">
        <v>84</v>
      </c>
      <c r="C222" s="74" t="s">
        <v>220</v>
      </c>
      <c r="D222" s="74" t="s">
        <v>219</v>
      </c>
    </row>
    <row r="223" spans="2:4" x14ac:dyDescent="0.35">
      <c r="B223" s="74">
        <v>85</v>
      </c>
      <c r="C223" s="74" t="s">
        <v>218</v>
      </c>
      <c r="D223" s="74" t="s">
        <v>217</v>
      </c>
    </row>
    <row r="224" spans="2:4" x14ac:dyDescent="0.35">
      <c r="B224" s="74">
        <v>86</v>
      </c>
      <c r="C224" s="74" t="s">
        <v>216</v>
      </c>
      <c r="D224" s="74" t="s">
        <v>208</v>
      </c>
    </row>
    <row r="225" spans="2:4" x14ac:dyDescent="0.35">
      <c r="B225" s="74">
        <v>87</v>
      </c>
      <c r="C225" s="74" t="s">
        <v>215</v>
      </c>
      <c r="D225" s="74" t="s">
        <v>214</v>
      </c>
    </row>
    <row r="226" spans="2:4" x14ac:dyDescent="0.35">
      <c r="B226" s="74">
        <v>88</v>
      </c>
      <c r="C226" s="74" t="s">
        <v>213</v>
      </c>
      <c r="D226" s="74" t="s">
        <v>212</v>
      </c>
    </row>
    <row r="227" spans="2:4" x14ac:dyDescent="0.35">
      <c r="B227" s="74">
        <v>89</v>
      </c>
      <c r="C227" s="74" t="s">
        <v>211</v>
      </c>
      <c r="D227" s="74" t="s">
        <v>210</v>
      </c>
    </row>
    <row r="228" spans="2:4" x14ac:dyDescent="0.35">
      <c r="B228" s="74">
        <v>90</v>
      </c>
      <c r="C228" s="74" t="s">
        <v>209</v>
      </c>
      <c r="D228" s="74" t="s">
        <v>208</v>
      </c>
    </row>
    <row r="229" spans="2:4" x14ac:dyDescent="0.35">
      <c r="B229" s="74">
        <v>91</v>
      </c>
      <c r="C229" s="74" t="s">
        <v>207</v>
      </c>
      <c r="D229" s="74" t="s">
        <v>206</v>
      </c>
    </row>
    <row r="230" spans="2:4" x14ac:dyDescent="0.35">
      <c r="B230" s="74">
        <v>92</v>
      </c>
      <c r="C230" s="74" t="s">
        <v>205</v>
      </c>
      <c r="D230" s="74" t="s">
        <v>204</v>
      </c>
    </row>
    <row r="231" spans="2:4" x14ac:dyDescent="0.35">
      <c r="B231" s="74">
        <v>93</v>
      </c>
      <c r="C231" s="74" t="s">
        <v>203</v>
      </c>
      <c r="D231" s="74" t="s">
        <v>202</v>
      </c>
    </row>
    <row r="232" spans="2:4" x14ac:dyDescent="0.35">
      <c r="B232" s="74">
        <v>94</v>
      </c>
      <c r="C232" s="74" t="s">
        <v>201</v>
      </c>
      <c r="D232" s="74" t="s">
        <v>200</v>
      </c>
    </row>
    <row r="233" spans="2:4" x14ac:dyDescent="0.35">
      <c r="B233" s="74">
        <v>95</v>
      </c>
      <c r="C233" s="74" t="s">
        <v>199</v>
      </c>
      <c r="D233" s="74" t="s">
        <v>198</v>
      </c>
    </row>
    <row r="234" spans="2:4" x14ac:dyDescent="0.35">
      <c r="B234" s="74">
        <v>96</v>
      </c>
      <c r="C234" s="74" t="s">
        <v>197</v>
      </c>
      <c r="D234" s="74" t="s">
        <v>196</v>
      </c>
    </row>
    <row r="235" spans="2:4" x14ac:dyDescent="0.35">
      <c r="B235" s="74">
        <v>97</v>
      </c>
      <c r="C235" s="74" t="s">
        <v>195</v>
      </c>
      <c r="D235" s="74" t="s">
        <v>194</v>
      </c>
    </row>
    <row r="236" spans="2:4" x14ac:dyDescent="0.35">
      <c r="B236" s="74">
        <v>98</v>
      </c>
      <c r="C236" s="74" t="s">
        <v>193</v>
      </c>
      <c r="D236" s="74" t="s">
        <v>192</v>
      </c>
    </row>
    <row r="237" spans="2:4" x14ac:dyDescent="0.35">
      <c r="B237" s="74">
        <v>99</v>
      </c>
      <c r="C237" s="74" t="s">
        <v>191</v>
      </c>
      <c r="D237" s="74" t="s">
        <v>190</v>
      </c>
    </row>
    <row r="238" spans="2:4" x14ac:dyDescent="0.35">
      <c r="B238" s="74">
        <v>100</v>
      </c>
      <c r="C238" s="74" t="s">
        <v>189</v>
      </c>
      <c r="D238" s="74" t="s">
        <v>188</v>
      </c>
    </row>
    <row r="239" spans="2:4" x14ac:dyDescent="0.35">
      <c r="B239" s="74">
        <v>101</v>
      </c>
      <c r="C239" s="74" t="s">
        <v>187</v>
      </c>
      <c r="D239" s="74" t="s">
        <v>186</v>
      </c>
    </row>
    <row r="240" spans="2:4" x14ac:dyDescent="0.35">
      <c r="B240" s="74">
        <v>102</v>
      </c>
      <c r="C240" s="74" t="s">
        <v>185</v>
      </c>
      <c r="D240" s="74" t="s">
        <v>184</v>
      </c>
    </row>
    <row r="241" spans="2:4" x14ac:dyDescent="0.35">
      <c r="B241" s="74">
        <v>103</v>
      </c>
      <c r="C241" s="74" t="s">
        <v>183</v>
      </c>
      <c r="D241" s="74" t="s">
        <v>182</v>
      </c>
    </row>
    <row r="242" spans="2:4" x14ac:dyDescent="0.35">
      <c r="B242" s="74">
        <v>104</v>
      </c>
      <c r="C242" s="74" t="s">
        <v>181</v>
      </c>
      <c r="D242" s="74" t="s">
        <v>180</v>
      </c>
    </row>
    <row r="243" spans="2:4" x14ac:dyDescent="0.35">
      <c r="B243" s="74">
        <v>105</v>
      </c>
      <c r="C243" s="74" t="s">
        <v>179</v>
      </c>
      <c r="D243" s="74" t="s">
        <v>178</v>
      </c>
    </row>
    <row r="244" spans="2:4" x14ac:dyDescent="0.35">
      <c r="B244" s="74">
        <v>106</v>
      </c>
      <c r="C244" s="74" t="s">
        <v>177</v>
      </c>
      <c r="D244" s="74" t="s">
        <v>176</v>
      </c>
    </row>
    <row r="245" spans="2:4" x14ac:dyDescent="0.35">
      <c r="B245" s="74">
        <v>107</v>
      </c>
      <c r="C245" s="74" t="s">
        <v>175</v>
      </c>
      <c r="D245" s="74" t="s">
        <v>174</v>
      </c>
    </row>
    <row r="246" spans="2:4" x14ac:dyDescent="0.35">
      <c r="B246" s="74">
        <v>108</v>
      </c>
      <c r="C246" s="74" t="s">
        <v>173</v>
      </c>
      <c r="D246" s="74" t="s">
        <v>172</v>
      </c>
    </row>
    <row r="247" spans="2:4" x14ac:dyDescent="0.35">
      <c r="B247" s="74">
        <v>109</v>
      </c>
      <c r="C247" s="74" t="s">
        <v>171</v>
      </c>
      <c r="D247" s="74" t="s">
        <v>170</v>
      </c>
    </row>
    <row r="248" spans="2:4" x14ac:dyDescent="0.35">
      <c r="B248" s="74">
        <v>110</v>
      </c>
      <c r="C248" s="74" t="s">
        <v>169</v>
      </c>
      <c r="D248" s="74" t="s">
        <v>168</v>
      </c>
    </row>
    <row r="249" spans="2:4" x14ac:dyDescent="0.35">
      <c r="B249" s="74">
        <v>111</v>
      </c>
      <c r="C249" s="74" t="s">
        <v>167</v>
      </c>
      <c r="D249" s="74" t="s">
        <v>166</v>
      </c>
    </row>
    <row r="250" spans="2:4" x14ac:dyDescent="0.35">
      <c r="B250" s="74">
        <v>112</v>
      </c>
      <c r="C250" s="74" t="s">
        <v>165</v>
      </c>
      <c r="D250" s="74" t="s">
        <v>164</v>
      </c>
    </row>
    <row r="251" spans="2:4" x14ac:dyDescent="0.35">
      <c r="B251" s="74">
        <v>113</v>
      </c>
      <c r="C251" s="74" t="s">
        <v>163</v>
      </c>
      <c r="D251" s="74" t="s">
        <v>162</v>
      </c>
    </row>
    <row r="252" spans="2:4" x14ac:dyDescent="0.35">
      <c r="B252" s="74">
        <v>114</v>
      </c>
      <c r="C252" s="74" t="s">
        <v>161</v>
      </c>
      <c r="D252" s="74" t="s">
        <v>160</v>
      </c>
    </row>
    <row r="253" spans="2:4" x14ac:dyDescent="0.35">
      <c r="B253" s="74">
        <v>115</v>
      </c>
      <c r="C253" s="74" t="s">
        <v>159</v>
      </c>
      <c r="D253" s="74" t="s">
        <v>158</v>
      </c>
    </row>
    <row r="254" spans="2:4" x14ac:dyDescent="0.35">
      <c r="B254" s="74">
        <v>116</v>
      </c>
      <c r="C254" s="74" t="s">
        <v>157</v>
      </c>
      <c r="D254" s="74" t="s">
        <v>156</v>
      </c>
    </row>
    <row r="255" spans="2:4" x14ac:dyDescent="0.35">
      <c r="B255" s="74">
        <v>117</v>
      </c>
      <c r="C255" s="74" t="s">
        <v>155</v>
      </c>
      <c r="D255" s="74" t="s">
        <v>154</v>
      </c>
    </row>
    <row r="256" spans="2:4" x14ac:dyDescent="0.35">
      <c r="B256" s="74">
        <v>118</v>
      </c>
      <c r="C256" s="74" t="s">
        <v>153</v>
      </c>
      <c r="D256" s="74" t="s">
        <v>152</v>
      </c>
    </row>
    <row r="257" spans="2:4" x14ac:dyDescent="0.35">
      <c r="B257" s="74">
        <v>119</v>
      </c>
      <c r="C257" s="74" t="s">
        <v>151</v>
      </c>
      <c r="D257" s="74" t="s">
        <v>150</v>
      </c>
    </row>
    <row r="258" spans="2:4" x14ac:dyDescent="0.35">
      <c r="B258" s="74">
        <v>120</v>
      </c>
      <c r="C258" s="74" t="s">
        <v>149</v>
      </c>
      <c r="D258" s="74" t="s">
        <v>148</v>
      </c>
    </row>
    <row r="259" spans="2:4" x14ac:dyDescent="0.35">
      <c r="B259" s="74">
        <v>121</v>
      </c>
      <c r="C259" s="74" t="s">
        <v>147</v>
      </c>
      <c r="D259" s="74" t="s">
        <v>146</v>
      </c>
    </row>
    <row r="260" spans="2:4" x14ac:dyDescent="0.35">
      <c r="B260" s="74">
        <v>122</v>
      </c>
      <c r="C260" s="74" t="s">
        <v>145</v>
      </c>
      <c r="D260" s="74" t="s">
        <v>144</v>
      </c>
    </row>
    <row r="261" spans="2:4" x14ac:dyDescent="0.35">
      <c r="B261" s="74">
        <v>123</v>
      </c>
      <c r="C261" s="74" t="s">
        <v>143</v>
      </c>
      <c r="D261" s="74" t="s">
        <v>142</v>
      </c>
    </row>
    <row r="262" spans="2:4" x14ac:dyDescent="0.35">
      <c r="B262" s="74">
        <v>124</v>
      </c>
      <c r="C262" s="74" t="s">
        <v>141</v>
      </c>
      <c r="D262" s="74" t="s">
        <v>140</v>
      </c>
    </row>
    <row r="263" spans="2:4" x14ac:dyDescent="0.35">
      <c r="B263" s="74">
        <v>125</v>
      </c>
      <c r="C263" s="74" t="s">
        <v>139</v>
      </c>
      <c r="D263" s="74" t="s">
        <v>138</v>
      </c>
    </row>
    <row r="264" spans="2:4" x14ac:dyDescent="0.35">
      <c r="B264" s="74">
        <v>126</v>
      </c>
      <c r="C264" s="74" t="s">
        <v>137</v>
      </c>
      <c r="D264" s="74" t="s">
        <v>136</v>
      </c>
    </row>
    <row r="265" spans="2:4" x14ac:dyDescent="0.35">
      <c r="B265" s="74">
        <v>127</v>
      </c>
      <c r="C265" s="74" t="s">
        <v>135</v>
      </c>
      <c r="D265" s="74" t="s">
        <v>134</v>
      </c>
    </row>
    <row r="266" spans="2:4" x14ac:dyDescent="0.35">
      <c r="B266" s="74">
        <v>128</v>
      </c>
      <c r="C266" s="74" t="s">
        <v>133</v>
      </c>
      <c r="D266" s="74" t="s">
        <v>132</v>
      </c>
    </row>
    <row r="267" spans="2:4" x14ac:dyDescent="0.35">
      <c r="B267" s="74">
        <v>129</v>
      </c>
      <c r="C267" s="74" t="s">
        <v>131</v>
      </c>
      <c r="D267" s="74" t="s">
        <v>130</v>
      </c>
    </row>
    <row r="268" spans="2:4" x14ac:dyDescent="0.35">
      <c r="B268" s="74">
        <v>130</v>
      </c>
      <c r="C268" s="74" t="s">
        <v>129</v>
      </c>
      <c r="D268" s="74" t="s">
        <v>128</v>
      </c>
    </row>
    <row r="269" spans="2:4" x14ac:dyDescent="0.35">
      <c r="B269" s="74">
        <v>131</v>
      </c>
      <c r="C269" s="74" t="s">
        <v>127</v>
      </c>
      <c r="D269" s="74" t="s">
        <v>126</v>
      </c>
    </row>
    <row r="270" spans="2:4" x14ac:dyDescent="0.35">
      <c r="B270" s="74">
        <v>132</v>
      </c>
      <c r="C270" s="74" t="s">
        <v>125</v>
      </c>
      <c r="D270" s="74" t="s">
        <v>124</v>
      </c>
    </row>
    <row r="271" spans="2:4" x14ac:dyDescent="0.35">
      <c r="B271" s="74">
        <v>133</v>
      </c>
      <c r="C271" s="74" t="s">
        <v>123</v>
      </c>
      <c r="D271" s="74" t="s">
        <v>122</v>
      </c>
    </row>
    <row r="272" spans="2:4" x14ac:dyDescent="0.35">
      <c r="B272" s="74">
        <v>134</v>
      </c>
      <c r="C272" s="74" t="s">
        <v>121</v>
      </c>
      <c r="D272" s="74" t="s">
        <v>120</v>
      </c>
    </row>
    <row r="273" spans="2:4" x14ac:dyDescent="0.35">
      <c r="B273" s="74">
        <v>135</v>
      </c>
      <c r="C273" s="74" t="s">
        <v>119</v>
      </c>
      <c r="D273" s="74" t="s">
        <v>118</v>
      </c>
    </row>
    <row r="274" spans="2:4" x14ac:dyDescent="0.35">
      <c r="B274" s="74">
        <v>136</v>
      </c>
      <c r="C274" s="74" t="s">
        <v>117</v>
      </c>
      <c r="D274" s="74" t="s">
        <v>116</v>
      </c>
    </row>
    <row r="275" spans="2:4" x14ac:dyDescent="0.35">
      <c r="B275" s="74">
        <v>137</v>
      </c>
      <c r="C275" s="74" t="s">
        <v>115</v>
      </c>
      <c r="D275" s="74" t="s">
        <v>114</v>
      </c>
    </row>
    <row r="276" spans="2:4" x14ac:dyDescent="0.35">
      <c r="B276" s="74">
        <v>138</v>
      </c>
      <c r="C276" s="74" t="s">
        <v>113</v>
      </c>
      <c r="D276" s="74" t="s">
        <v>112</v>
      </c>
    </row>
    <row r="277" spans="2:4" x14ac:dyDescent="0.35">
      <c r="B277" s="74">
        <v>139</v>
      </c>
      <c r="C277" s="74" t="s">
        <v>111</v>
      </c>
      <c r="D277" s="74" t="s">
        <v>110</v>
      </c>
    </row>
    <row r="278" spans="2:4" x14ac:dyDescent="0.35">
      <c r="B278" s="74">
        <v>140</v>
      </c>
      <c r="C278" s="74" t="s">
        <v>109</v>
      </c>
      <c r="D278" s="74" t="s">
        <v>108</v>
      </c>
    </row>
    <row r="279" spans="2:4" x14ac:dyDescent="0.35">
      <c r="B279" s="74">
        <v>141</v>
      </c>
      <c r="C279" s="74" t="s">
        <v>107</v>
      </c>
      <c r="D279" s="74" t="s">
        <v>106</v>
      </c>
    </row>
    <row r="280" spans="2:4" x14ac:dyDescent="0.35">
      <c r="B280" s="74">
        <v>142</v>
      </c>
      <c r="C280" s="74" t="s">
        <v>105</v>
      </c>
      <c r="D280" s="74" t="s">
        <v>104</v>
      </c>
    </row>
    <row r="281" spans="2:4" x14ac:dyDescent="0.35">
      <c r="B281" s="74">
        <v>143</v>
      </c>
      <c r="C281" s="74" t="s">
        <v>103</v>
      </c>
      <c r="D281" s="74" t="s">
        <v>102</v>
      </c>
    </row>
    <row r="282" spans="2:4" x14ac:dyDescent="0.35">
      <c r="B282" s="74">
        <v>144</v>
      </c>
      <c r="C282" s="74" t="s">
        <v>101</v>
      </c>
      <c r="D282" s="74" t="s">
        <v>100</v>
      </c>
    </row>
    <row r="283" spans="2:4" x14ac:dyDescent="0.35">
      <c r="B283" s="74">
        <v>145</v>
      </c>
      <c r="C283" s="74" t="s">
        <v>99</v>
      </c>
      <c r="D283" s="74" t="s">
        <v>98</v>
      </c>
    </row>
    <row r="284" spans="2:4" x14ac:dyDescent="0.35">
      <c r="B284" s="74">
        <v>146</v>
      </c>
      <c r="C284" s="74" t="s">
        <v>97</v>
      </c>
      <c r="D284" s="74" t="s">
        <v>96</v>
      </c>
    </row>
    <row r="285" spans="2:4" x14ac:dyDescent="0.35">
      <c r="B285" s="74">
        <v>147</v>
      </c>
      <c r="C285" s="74" t="s">
        <v>95</v>
      </c>
      <c r="D285" s="74" t="s">
        <v>94</v>
      </c>
    </row>
    <row r="286" spans="2:4" x14ac:dyDescent="0.35">
      <c r="B286" s="74">
        <v>148</v>
      </c>
      <c r="C286" s="74" t="s">
        <v>93</v>
      </c>
      <c r="D286" s="74" t="s">
        <v>92</v>
      </c>
    </row>
    <row r="287" spans="2:4" x14ac:dyDescent="0.35">
      <c r="B287" s="74">
        <v>149</v>
      </c>
      <c r="C287" s="74" t="s">
        <v>91</v>
      </c>
      <c r="D287" s="74" t="s">
        <v>90</v>
      </c>
    </row>
    <row r="288" spans="2:4" x14ac:dyDescent="0.35">
      <c r="B288" s="74">
        <v>150</v>
      </c>
      <c r="C288" s="74" t="s">
        <v>89</v>
      </c>
      <c r="D288" s="74" t="s">
        <v>88</v>
      </c>
    </row>
    <row r="289" spans="2:4" x14ac:dyDescent="0.35">
      <c r="B289" s="74">
        <v>151</v>
      </c>
      <c r="C289" s="74" t="s">
        <v>87</v>
      </c>
      <c r="D289" s="74" t="s">
        <v>86</v>
      </c>
    </row>
    <row r="290" spans="2:4" x14ac:dyDescent="0.35">
      <c r="B290" s="74">
        <v>152</v>
      </c>
      <c r="C290" s="74" t="s">
        <v>85</v>
      </c>
      <c r="D290" s="74" t="s">
        <v>84</v>
      </c>
    </row>
    <row r="291" spans="2:4" x14ac:dyDescent="0.35">
      <c r="B291" s="74">
        <v>153</v>
      </c>
      <c r="C291" s="74" t="s">
        <v>83</v>
      </c>
      <c r="D291" s="74" t="s">
        <v>82</v>
      </c>
    </row>
    <row r="292" spans="2:4" x14ac:dyDescent="0.35">
      <c r="B292" s="74">
        <v>154</v>
      </c>
      <c r="C292" s="74" t="s">
        <v>81</v>
      </c>
      <c r="D292" s="74" t="s">
        <v>80</v>
      </c>
    </row>
    <row r="293" spans="2:4" x14ac:dyDescent="0.35">
      <c r="B293" s="74">
        <v>155</v>
      </c>
      <c r="C293" s="74" t="s">
        <v>79</v>
      </c>
      <c r="D293" s="74" t="s">
        <v>78</v>
      </c>
    </row>
    <row r="294" spans="2:4" x14ac:dyDescent="0.35">
      <c r="B294" s="74">
        <v>156</v>
      </c>
      <c r="C294" s="74" t="s">
        <v>77</v>
      </c>
      <c r="D294" s="74" t="s">
        <v>76</v>
      </c>
    </row>
    <row r="295" spans="2:4" x14ac:dyDescent="0.35">
      <c r="B295" s="74">
        <v>157</v>
      </c>
      <c r="C295" s="74" t="s">
        <v>75</v>
      </c>
      <c r="D295" s="74" t="s">
        <v>74</v>
      </c>
    </row>
    <row r="296" spans="2:4" x14ac:dyDescent="0.35">
      <c r="B296" s="74">
        <v>158</v>
      </c>
      <c r="C296" s="74" t="s">
        <v>73</v>
      </c>
      <c r="D296" s="74" t="s">
        <v>72</v>
      </c>
    </row>
    <row r="297" spans="2:4" x14ac:dyDescent="0.35">
      <c r="B297" s="74">
        <v>159</v>
      </c>
      <c r="C297" s="74" t="s">
        <v>71</v>
      </c>
      <c r="D297" s="74" t="s">
        <v>70</v>
      </c>
    </row>
    <row r="298" spans="2:4" x14ac:dyDescent="0.35">
      <c r="B298" s="74">
        <v>160</v>
      </c>
      <c r="C298" s="74" t="s">
        <v>69</v>
      </c>
      <c r="D298" s="74" t="s">
        <v>68</v>
      </c>
    </row>
    <row r="299" spans="2:4" x14ac:dyDescent="0.35">
      <c r="B299" s="74">
        <v>161</v>
      </c>
      <c r="C299" s="74" t="s">
        <v>67</v>
      </c>
      <c r="D299" s="74" t="s">
        <v>66</v>
      </c>
    </row>
    <row r="300" spans="2:4" x14ac:dyDescent="0.35">
      <c r="B300" s="74">
        <v>162</v>
      </c>
      <c r="C300" s="74" t="s">
        <v>65</v>
      </c>
      <c r="D300" s="74" t="s">
        <v>64</v>
      </c>
    </row>
    <row r="301" spans="2:4" x14ac:dyDescent="0.35">
      <c r="B301" s="74">
        <v>163</v>
      </c>
      <c r="C301" s="74" t="s">
        <v>63</v>
      </c>
      <c r="D301" s="74" t="s">
        <v>62</v>
      </c>
    </row>
    <row r="302" spans="2:4" x14ac:dyDescent="0.35">
      <c r="B302" s="74">
        <v>164</v>
      </c>
      <c r="C302" s="74" t="s">
        <v>61</v>
      </c>
      <c r="D302" s="74" t="s">
        <v>60</v>
      </c>
    </row>
    <row r="303" spans="2:4" x14ac:dyDescent="0.35">
      <c r="B303" s="74">
        <v>165</v>
      </c>
      <c r="C303" s="74" t="s">
        <v>59</v>
      </c>
      <c r="D303" s="74" t="s">
        <v>58</v>
      </c>
    </row>
    <row r="304" spans="2:4" x14ac:dyDescent="0.35">
      <c r="B304" s="74">
        <v>166</v>
      </c>
      <c r="C304" s="74" t="s">
        <v>57</v>
      </c>
      <c r="D304" s="74" t="s">
        <v>56</v>
      </c>
    </row>
    <row r="305" spans="2:4" x14ac:dyDescent="0.35">
      <c r="B305" s="74">
        <v>167</v>
      </c>
      <c r="C305" s="74" t="s">
        <v>55</v>
      </c>
      <c r="D305" s="74" t="s">
        <v>54</v>
      </c>
    </row>
    <row r="306" spans="2:4" x14ac:dyDescent="0.35">
      <c r="B306" s="74">
        <v>168</v>
      </c>
      <c r="C306" s="74" t="s">
        <v>53</v>
      </c>
      <c r="D306" s="74" t="s">
        <v>52</v>
      </c>
    </row>
    <row r="307" spans="2:4" x14ac:dyDescent="0.35">
      <c r="B307" s="74">
        <v>169</v>
      </c>
      <c r="C307" s="74" t="s">
        <v>51</v>
      </c>
      <c r="D307" s="74" t="s">
        <v>50</v>
      </c>
    </row>
    <row r="308" spans="2:4" x14ac:dyDescent="0.35">
      <c r="B308" s="74">
        <v>170</v>
      </c>
      <c r="C308" s="74" t="s">
        <v>49</v>
      </c>
      <c r="D308" s="74" t="s">
        <v>48</v>
      </c>
    </row>
    <row r="309" spans="2:4" x14ac:dyDescent="0.35">
      <c r="B309" s="74">
        <v>171</v>
      </c>
      <c r="C309" s="74" t="s">
        <v>47</v>
      </c>
      <c r="D309" s="74" t="s">
        <v>46</v>
      </c>
    </row>
    <row r="310" spans="2:4" x14ac:dyDescent="0.35">
      <c r="B310" s="74">
        <v>172</v>
      </c>
      <c r="C310" s="74" t="s">
        <v>45</v>
      </c>
      <c r="D310" s="74" t="s">
        <v>44</v>
      </c>
    </row>
    <row r="311" spans="2:4" x14ac:dyDescent="0.35">
      <c r="B311" s="74">
        <v>173</v>
      </c>
      <c r="C311" s="74" t="s">
        <v>43</v>
      </c>
      <c r="D311" s="74" t="s">
        <v>42</v>
      </c>
    </row>
    <row r="312" spans="2:4" x14ac:dyDescent="0.35">
      <c r="B312" s="74">
        <v>174</v>
      </c>
      <c r="C312" s="74" t="s">
        <v>41</v>
      </c>
      <c r="D312" s="74" t="s">
        <v>40</v>
      </c>
    </row>
    <row r="313" spans="2:4" x14ac:dyDescent="0.35">
      <c r="B313" s="74">
        <v>175</v>
      </c>
      <c r="C313" s="74" t="s">
        <v>39</v>
      </c>
      <c r="D313" s="74" t="s">
        <v>38</v>
      </c>
    </row>
    <row r="314" spans="2:4" x14ac:dyDescent="0.35">
      <c r="B314" s="74">
        <v>176</v>
      </c>
      <c r="C314" s="74" t="s">
        <v>37</v>
      </c>
      <c r="D314" s="74" t="s">
        <v>36</v>
      </c>
    </row>
    <row r="315" spans="2:4" x14ac:dyDescent="0.35">
      <c r="B315" s="74">
        <v>177</v>
      </c>
      <c r="C315" s="74" t="s">
        <v>35</v>
      </c>
      <c r="D315" s="74" t="s">
        <v>34</v>
      </c>
    </row>
    <row r="316" spans="2:4" x14ac:dyDescent="0.35">
      <c r="B316" s="74">
        <v>178</v>
      </c>
      <c r="C316" s="74" t="s">
        <v>33</v>
      </c>
      <c r="D316" s="74" t="s">
        <v>32</v>
      </c>
    </row>
    <row r="317" spans="2:4" x14ac:dyDescent="0.35">
      <c r="B317" s="74">
        <v>179</v>
      </c>
      <c r="C317" s="74" t="s">
        <v>31</v>
      </c>
      <c r="D317" s="74" t="s">
        <v>30</v>
      </c>
    </row>
    <row r="318" spans="2:4" x14ac:dyDescent="0.35">
      <c r="B318" s="74">
        <v>180</v>
      </c>
      <c r="C318" s="74" t="s">
        <v>29</v>
      </c>
      <c r="D318" s="74" t="s">
        <v>28</v>
      </c>
    </row>
    <row r="319" spans="2:4" x14ac:dyDescent="0.35">
      <c r="B319" s="74">
        <v>181</v>
      </c>
      <c r="C319" s="74" t="s">
        <v>27</v>
      </c>
      <c r="D319" s="74" t="s">
        <v>26</v>
      </c>
    </row>
    <row r="320" spans="2:4" x14ac:dyDescent="0.35">
      <c r="B320" s="74">
        <v>182</v>
      </c>
      <c r="C320" s="74" t="s">
        <v>25</v>
      </c>
      <c r="D320" s="74" t="s">
        <v>24</v>
      </c>
    </row>
    <row r="321" spans="2:4" x14ac:dyDescent="0.35">
      <c r="B321" s="74">
        <v>183</v>
      </c>
      <c r="C321" s="74" t="s">
        <v>23</v>
      </c>
      <c r="D321" s="74" t="s">
        <v>22</v>
      </c>
    </row>
    <row r="322" spans="2:4" x14ac:dyDescent="0.35">
      <c r="B322" s="74">
        <v>184</v>
      </c>
      <c r="C322" s="74" t="s">
        <v>21</v>
      </c>
      <c r="D322" s="74" t="s">
        <v>20</v>
      </c>
    </row>
    <row r="323" spans="2:4" x14ac:dyDescent="0.35">
      <c r="B323" s="74">
        <v>185</v>
      </c>
      <c r="C323" s="74" t="s">
        <v>19</v>
      </c>
      <c r="D323" s="74" t="s">
        <v>18</v>
      </c>
    </row>
    <row r="324" spans="2:4" x14ac:dyDescent="0.35">
      <c r="B324" s="74">
        <v>186</v>
      </c>
      <c r="C324" s="74" t="s">
        <v>17</v>
      </c>
      <c r="D324" s="74" t="s">
        <v>16</v>
      </c>
    </row>
    <row r="325" spans="2:4" x14ac:dyDescent="0.35">
      <c r="B325" s="74">
        <v>187</v>
      </c>
      <c r="C325" s="74" t="s">
        <v>15</v>
      </c>
      <c r="D325" s="74" t="s">
        <v>14</v>
      </c>
    </row>
    <row r="326" spans="2:4" x14ac:dyDescent="0.35">
      <c r="B326" s="74">
        <v>188</v>
      </c>
      <c r="C326" s="74" t="s">
        <v>13</v>
      </c>
      <c r="D326" s="74" t="s">
        <v>12</v>
      </c>
    </row>
    <row r="327" spans="2:4" x14ac:dyDescent="0.35">
      <c r="B327" s="74">
        <v>189</v>
      </c>
      <c r="C327" s="74" t="s">
        <v>11</v>
      </c>
      <c r="D327" s="74" t="s">
        <v>10</v>
      </c>
    </row>
    <row r="328" spans="2:4" x14ac:dyDescent="0.35">
      <c r="B328" s="74">
        <v>190</v>
      </c>
      <c r="C328" s="74" t="s">
        <v>9</v>
      </c>
      <c r="D328" s="74" t="s">
        <v>8</v>
      </c>
    </row>
    <row r="329" spans="2:4" x14ac:dyDescent="0.35">
      <c r="B329" s="74">
        <v>191</v>
      </c>
      <c r="C329" s="74" t="s">
        <v>7</v>
      </c>
      <c r="D329" s="74" t="s">
        <v>6</v>
      </c>
    </row>
    <row r="330" spans="2:4" x14ac:dyDescent="0.35">
      <c r="B330" s="74">
        <v>192</v>
      </c>
      <c r="C330" s="74" t="s">
        <v>5</v>
      </c>
      <c r="D330" s="74" t="s">
        <v>4</v>
      </c>
    </row>
    <row r="331" spans="2:4" x14ac:dyDescent="0.35">
      <c r="B331" s="74">
        <v>193</v>
      </c>
      <c r="C331" s="74" t="s">
        <v>3</v>
      </c>
      <c r="D331" s="74" t="s">
        <v>2</v>
      </c>
    </row>
    <row r="332" spans="2:4" x14ac:dyDescent="0.35">
      <c r="B332" s="74">
        <v>194</v>
      </c>
      <c r="C332" s="74" t="s">
        <v>1</v>
      </c>
      <c r="D332" s="74" t="s">
        <v>0</v>
      </c>
    </row>
    <row r="333" spans="2:4" x14ac:dyDescent="0.35">
      <c r="B333" s="74">
        <v>195</v>
      </c>
      <c r="C333" s="74" t="s">
        <v>1040</v>
      </c>
      <c r="D333" s="74" t="s">
        <v>1039</v>
      </c>
    </row>
    <row r="334" spans="2:4" x14ac:dyDescent="0.35">
      <c r="B334" s="74">
        <v>196</v>
      </c>
      <c r="C334" s="74" t="s">
        <v>1038</v>
      </c>
      <c r="D334" s="74" t="s">
        <v>1037</v>
      </c>
    </row>
    <row r="335" spans="2:4" x14ac:dyDescent="0.35">
      <c r="B335" s="74">
        <v>197</v>
      </c>
      <c r="C335" s="74" t="s">
        <v>1036</v>
      </c>
      <c r="D335" s="74" t="s">
        <v>1035</v>
      </c>
    </row>
    <row r="336" spans="2:4" x14ac:dyDescent="0.35">
      <c r="B336" s="74">
        <v>198</v>
      </c>
      <c r="C336" s="74" t="s">
        <v>1034</v>
      </c>
      <c r="D336" s="74" t="s">
        <v>1033</v>
      </c>
    </row>
    <row r="337" spans="2:4" x14ac:dyDescent="0.35">
      <c r="B337" s="74">
        <v>199</v>
      </c>
      <c r="C337" s="74" t="s">
        <v>1032</v>
      </c>
      <c r="D337" s="74" t="s">
        <v>1031</v>
      </c>
    </row>
    <row r="338" spans="2:4" x14ac:dyDescent="0.35">
      <c r="B338" s="74">
        <v>200</v>
      </c>
      <c r="C338" s="74" t="s">
        <v>1030</v>
      </c>
      <c r="D338" s="74" t="s">
        <v>1029</v>
      </c>
    </row>
    <row r="339" spans="2:4" x14ac:dyDescent="0.35">
      <c r="B339" s="74">
        <v>201</v>
      </c>
      <c r="C339" s="74" t="s">
        <v>1028</v>
      </c>
      <c r="D339" s="74" t="s">
        <v>1027</v>
      </c>
    </row>
    <row r="340" spans="2:4" x14ac:dyDescent="0.35">
      <c r="B340" s="74">
        <v>202</v>
      </c>
      <c r="C340" s="74" t="s">
        <v>1026</v>
      </c>
      <c r="D340" s="74" t="s">
        <v>1025</v>
      </c>
    </row>
    <row r="341" spans="2:4" x14ac:dyDescent="0.35">
      <c r="B341" s="74">
        <v>203</v>
      </c>
      <c r="C341" s="74" t="s">
        <v>1024</v>
      </c>
      <c r="D341" s="74" t="s">
        <v>1023</v>
      </c>
    </row>
    <row r="342" spans="2:4" x14ac:dyDescent="0.35">
      <c r="B342" s="74">
        <v>204</v>
      </c>
      <c r="C342" s="74" t="s">
        <v>1022</v>
      </c>
      <c r="D342" s="74" t="s">
        <v>1021</v>
      </c>
    </row>
    <row r="343" spans="2:4" x14ac:dyDescent="0.35">
      <c r="B343" s="74">
        <v>205</v>
      </c>
      <c r="C343" s="74" t="s">
        <v>1020</v>
      </c>
      <c r="D343" s="74" t="s">
        <v>1019</v>
      </c>
    </row>
    <row r="344" spans="2:4" x14ac:dyDescent="0.35">
      <c r="B344" s="74">
        <v>206</v>
      </c>
      <c r="C344" s="74" t="s">
        <v>1018</v>
      </c>
      <c r="D344" s="74" t="s">
        <v>1017</v>
      </c>
    </row>
    <row r="345" spans="2:4" x14ac:dyDescent="0.35">
      <c r="B345" s="74">
        <v>207</v>
      </c>
      <c r="C345" s="74" t="s">
        <v>1016</v>
      </c>
      <c r="D345" s="74" t="s">
        <v>1015</v>
      </c>
    </row>
    <row r="346" spans="2:4" x14ac:dyDescent="0.35">
      <c r="B346" s="74">
        <v>208</v>
      </c>
      <c r="C346" s="74" t="s">
        <v>1014</v>
      </c>
      <c r="D346" s="74" t="s">
        <v>1013</v>
      </c>
    </row>
    <row r="347" spans="2:4" x14ac:dyDescent="0.35">
      <c r="B347" s="74">
        <v>209</v>
      </c>
      <c r="C347" s="74" t="s">
        <v>1012</v>
      </c>
      <c r="D347" s="74" t="s">
        <v>1011</v>
      </c>
    </row>
    <row r="348" spans="2:4" x14ac:dyDescent="0.35">
      <c r="B348" s="74">
        <v>210</v>
      </c>
      <c r="C348" s="74" t="s">
        <v>1010</v>
      </c>
      <c r="D348" s="74" t="s">
        <v>1009</v>
      </c>
    </row>
    <row r="349" spans="2:4" x14ac:dyDescent="0.35">
      <c r="B349" s="74">
        <v>211</v>
      </c>
      <c r="C349" s="74" t="s">
        <v>1008</v>
      </c>
      <c r="D349" s="74" t="s">
        <v>1007</v>
      </c>
    </row>
    <row r="350" spans="2:4" x14ac:dyDescent="0.35">
      <c r="B350" s="74">
        <v>212</v>
      </c>
      <c r="C350" s="74" t="s">
        <v>1006</v>
      </c>
      <c r="D350" s="74" t="s">
        <v>1005</v>
      </c>
    </row>
    <row r="351" spans="2:4" x14ac:dyDescent="0.35">
      <c r="B351" s="74">
        <v>213</v>
      </c>
      <c r="C351" s="74" t="s">
        <v>1004</v>
      </c>
      <c r="D351" s="74" t="s">
        <v>1003</v>
      </c>
    </row>
    <row r="352" spans="2:4" x14ac:dyDescent="0.35">
      <c r="B352" s="74">
        <v>214</v>
      </c>
      <c r="C352" s="74" t="s">
        <v>1002</v>
      </c>
      <c r="D352" s="74" t="s">
        <v>1001</v>
      </c>
    </row>
    <row r="353" spans="2:4" x14ac:dyDescent="0.35">
      <c r="B353" s="74">
        <v>215</v>
      </c>
      <c r="C353" s="74" t="s">
        <v>1000</v>
      </c>
      <c r="D353" s="74" t="s">
        <v>999</v>
      </c>
    </row>
    <row r="354" spans="2:4" x14ac:dyDescent="0.35">
      <c r="B354" s="74">
        <v>216</v>
      </c>
      <c r="C354" s="74" t="s">
        <v>998</v>
      </c>
      <c r="D354" s="74" t="s">
        <v>997</v>
      </c>
    </row>
    <row r="355" spans="2:4" x14ac:dyDescent="0.35">
      <c r="B355" s="74">
        <v>217</v>
      </c>
      <c r="C355" s="74" t="s">
        <v>996</v>
      </c>
      <c r="D355" s="74" t="s">
        <v>995</v>
      </c>
    </row>
    <row r="356" spans="2:4" x14ac:dyDescent="0.35">
      <c r="B356" s="74">
        <v>218</v>
      </c>
      <c r="C356" s="74" t="s">
        <v>994</v>
      </c>
      <c r="D356" s="74" t="s">
        <v>993</v>
      </c>
    </row>
    <row r="357" spans="2:4" x14ac:dyDescent="0.35">
      <c r="B357" s="74">
        <v>219</v>
      </c>
      <c r="C357" s="74" t="s">
        <v>992</v>
      </c>
      <c r="D357" s="74" t="s">
        <v>991</v>
      </c>
    </row>
    <row r="358" spans="2:4" x14ac:dyDescent="0.35">
      <c r="B358" s="74">
        <v>220</v>
      </c>
      <c r="C358" s="74" t="s">
        <v>990</v>
      </c>
      <c r="D358" s="74" t="s">
        <v>989</v>
      </c>
    </row>
    <row r="359" spans="2:4" x14ac:dyDescent="0.35">
      <c r="B359" s="74">
        <v>221</v>
      </c>
      <c r="C359" s="74" t="s">
        <v>988</v>
      </c>
      <c r="D359" s="74" t="s">
        <v>987</v>
      </c>
    </row>
    <row r="360" spans="2:4" x14ac:dyDescent="0.35">
      <c r="B360" s="74">
        <v>222</v>
      </c>
      <c r="C360" s="74" t="s">
        <v>986</v>
      </c>
      <c r="D360" s="74" t="s">
        <v>985</v>
      </c>
    </row>
    <row r="361" spans="2:4" x14ac:dyDescent="0.35">
      <c r="B361" s="74">
        <v>223</v>
      </c>
      <c r="C361" s="74" t="s">
        <v>984</v>
      </c>
      <c r="D361" s="74" t="s">
        <v>983</v>
      </c>
    </row>
    <row r="362" spans="2:4" x14ac:dyDescent="0.35">
      <c r="B362" s="74">
        <v>224</v>
      </c>
      <c r="C362" s="74" t="s">
        <v>982</v>
      </c>
      <c r="D362" s="74" t="s">
        <v>981</v>
      </c>
    </row>
    <row r="363" spans="2:4" x14ac:dyDescent="0.35">
      <c r="B363" s="74">
        <v>225</v>
      </c>
      <c r="C363" s="74" t="s">
        <v>980</v>
      </c>
      <c r="D363" s="74" t="s">
        <v>979</v>
      </c>
    </row>
    <row r="364" spans="2:4" x14ac:dyDescent="0.35">
      <c r="B364" s="74">
        <v>226</v>
      </c>
      <c r="C364" s="74" t="s">
        <v>978</v>
      </c>
      <c r="D364" s="74" t="s">
        <v>977</v>
      </c>
    </row>
    <row r="365" spans="2:4" x14ac:dyDescent="0.35">
      <c r="B365" s="74">
        <v>227</v>
      </c>
      <c r="C365" s="74" t="s">
        <v>976</v>
      </c>
      <c r="D365" s="74" t="s">
        <v>975</v>
      </c>
    </row>
    <row r="366" spans="2:4" x14ac:dyDescent="0.35">
      <c r="B366" s="74">
        <v>228</v>
      </c>
      <c r="C366" s="74" t="s">
        <v>974</v>
      </c>
      <c r="D366" s="74" t="s">
        <v>973</v>
      </c>
    </row>
    <row r="367" spans="2:4" x14ac:dyDescent="0.35">
      <c r="B367" s="74">
        <v>229</v>
      </c>
      <c r="C367" s="74" t="s">
        <v>972</v>
      </c>
      <c r="D367" s="74" t="s">
        <v>971</v>
      </c>
    </row>
    <row r="368" spans="2:4" x14ac:dyDescent="0.35">
      <c r="B368" s="74">
        <v>230</v>
      </c>
      <c r="C368" s="74" t="s">
        <v>970</v>
      </c>
      <c r="D368" s="74" t="s">
        <v>969</v>
      </c>
    </row>
    <row r="369" spans="2:4" x14ac:dyDescent="0.35">
      <c r="B369" s="74">
        <v>231</v>
      </c>
      <c r="C369" s="74" t="s">
        <v>968</v>
      </c>
      <c r="D369" s="74" t="s">
        <v>967</v>
      </c>
    </row>
    <row r="370" spans="2:4" x14ac:dyDescent="0.35">
      <c r="B370" s="74">
        <v>232</v>
      </c>
      <c r="C370" s="74" t="s">
        <v>966</v>
      </c>
      <c r="D370" s="74" t="s">
        <v>965</v>
      </c>
    </row>
    <row r="371" spans="2:4" x14ac:dyDescent="0.35">
      <c r="B371" s="74">
        <v>233</v>
      </c>
      <c r="C371" s="74" t="s">
        <v>964</v>
      </c>
      <c r="D371" s="74" t="s">
        <v>963</v>
      </c>
    </row>
    <row r="372" spans="2:4" x14ac:dyDescent="0.35">
      <c r="B372" s="74">
        <v>234</v>
      </c>
      <c r="C372" s="74" t="s">
        <v>962</v>
      </c>
      <c r="D372" s="74" t="s">
        <v>961</v>
      </c>
    </row>
    <row r="373" spans="2:4" x14ac:dyDescent="0.35">
      <c r="B373" s="74">
        <v>235</v>
      </c>
      <c r="C373" s="74" t="s">
        <v>960</v>
      </c>
      <c r="D373" s="74" t="s">
        <v>959</v>
      </c>
    </row>
    <row r="374" spans="2:4" x14ac:dyDescent="0.35">
      <c r="B374" s="74">
        <v>236</v>
      </c>
      <c r="C374" s="74" t="s">
        <v>958</v>
      </c>
      <c r="D374" s="74" t="s">
        <v>957</v>
      </c>
    </row>
    <row r="375" spans="2:4" x14ac:dyDescent="0.35">
      <c r="B375" s="74">
        <v>237</v>
      </c>
      <c r="C375" s="74" t="s">
        <v>956</v>
      </c>
      <c r="D375" s="74" t="s">
        <v>955</v>
      </c>
    </row>
    <row r="376" spans="2:4" x14ac:dyDescent="0.35">
      <c r="B376" s="74">
        <v>238</v>
      </c>
      <c r="C376" s="74" t="s">
        <v>954</v>
      </c>
      <c r="D376" s="74" t="s">
        <v>953</v>
      </c>
    </row>
    <row r="377" spans="2:4" x14ac:dyDescent="0.35">
      <c r="B377" s="74">
        <v>239</v>
      </c>
      <c r="C377" s="74" t="s">
        <v>952</v>
      </c>
      <c r="D377" s="74" t="s">
        <v>951</v>
      </c>
    </row>
  </sheetData>
  <phoneticPr fontId="32" type="noConversion"/>
  <pageMargins left="0.511811024" right="0.511811024" top="0.78740157499999996" bottom="0.78740157499999996" header="0.31496062000000002" footer="0.31496062000000002"/>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dimension ref="B2:I377"/>
  <sheetViews>
    <sheetView workbookViewId="0">
      <selection activeCell="B2" sqref="B2"/>
    </sheetView>
  </sheetViews>
  <sheetFormatPr defaultColWidth="9.1796875" defaultRowHeight="14.5" x14ac:dyDescent="0.35"/>
  <cols>
    <col min="1" max="1" width="9.1796875" style="74"/>
    <col min="2" max="2" width="12.7265625" style="74" customWidth="1"/>
    <col min="3" max="3" width="37.1796875" style="74" customWidth="1"/>
    <col min="4" max="4" width="17.7265625" style="74" customWidth="1"/>
    <col min="5" max="6" width="9.1796875" style="74"/>
    <col min="7" max="7" width="13.7265625" style="74" customWidth="1"/>
    <col min="8" max="8" width="12.81640625" style="74" customWidth="1"/>
    <col min="9" max="9" width="19.1796875" style="74" customWidth="1"/>
    <col min="10" max="16384" width="9.1796875" style="74"/>
  </cols>
  <sheetData>
    <row r="2" spans="2:9" ht="15.5" x14ac:dyDescent="0.35">
      <c r="B2" s="28"/>
    </row>
    <row r="4" spans="2:9" x14ac:dyDescent="0.35">
      <c r="B4" s="74" t="s">
        <v>625</v>
      </c>
    </row>
    <row r="5" spans="2:9" x14ac:dyDescent="0.35">
      <c r="B5" s="74" t="s">
        <v>626</v>
      </c>
    </row>
    <row r="6" spans="2:9" x14ac:dyDescent="0.35">
      <c r="B6" s="74" t="s">
        <v>627</v>
      </c>
    </row>
    <row r="8" spans="2:9" x14ac:dyDescent="0.35">
      <c r="B8" s="74" t="s">
        <v>616</v>
      </c>
      <c r="C8" s="87">
        <v>18</v>
      </c>
    </row>
    <row r="9" spans="2:9" x14ac:dyDescent="0.35">
      <c r="B9" s="74" t="s">
        <v>382</v>
      </c>
      <c r="C9" s="78" t="str">
        <f>IF(C8="","",VLOOKUP(C8,$B$142:$D$377,2,FALSE))</f>
        <v>Amin Amou Amado</v>
      </c>
    </row>
    <row r="10" spans="2:9" x14ac:dyDescent="0.35">
      <c r="B10" s="74" t="s">
        <v>381</v>
      </c>
      <c r="C10" s="78" t="str">
        <f>IF(C8="","",VLOOKUP(C8,$B$142:$D$377,3,FALSE))</f>
        <v xml:space="preserve">RUA SILVA JARDIM, 888 </v>
      </c>
    </row>
    <row r="12" spans="2:9" x14ac:dyDescent="0.35">
      <c r="B12" s="74" t="s">
        <v>615</v>
      </c>
      <c r="C12" s="74" t="s">
        <v>610</v>
      </c>
      <c r="D12" s="74" t="s">
        <v>609</v>
      </c>
      <c r="E12" s="74" t="s">
        <v>608</v>
      </c>
      <c r="F12" s="74" t="s">
        <v>614</v>
      </c>
      <c r="G12" s="74" t="s">
        <v>767</v>
      </c>
      <c r="H12" s="74" t="s">
        <v>799</v>
      </c>
      <c r="I12" s="74" t="s">
        <v>613</v>
      </c>
    </row>
    <row r="13" spans="2:9" x14ac:dyDescent="0.35">
      <c r="B13" s="77">
        <v>17</v>
      </c>
      <c r="C13" s="78" t="str">
        <f>IF(B13="","",VLOOKUP(B13,$B$30:$H$134,2,FALSE))</f>
        <v>O maior vendedor do mundo. --</v>
      </c>
      <c r="D13" s="78" t="str">
        <f>IF(B13="","",VLOOKUP(B13,$B$30:$H$134,3,FALSE))</f>
        <v>Mandino, Og</v>
      </c>
      <c r="E13" s="78" t="str">
        <f>IF(B13="","",VLOOKUP(B13,$B$30:$H$134,4,FALSE))</f>
        <v>Record</v>
      </c>
      <c r="F13" s="77">
        <v>1</v>
      </c>
      <c r="G13" s="88">
        <f>IF(B13="","",VLOOKUP(B13,$B$30:$H$134,6,FALSE))</f>
        <v>30.45</v>
      </c>
      <c r="H13" s="88">
        <f>IF(B13="","",F13*G13)</f>
        <v>30.45</v>
      </c>
      <c r="I13" s="78" t="str">
        <f>IF(B13="","",IF(F13&gt;VLOOKUP(B13,$B$30:$H$134,5,FALSE),"Não temos estoque!",""))</f>
        <v/>
      </c>
    </row>
    <row r="14" spans="2:9" x14ac:dyDescent="0.35">
      <c r="B14" s="77">
        <v>1</v>
      </c>
      <c r="C14" s="78" t="str">
        <f t="shared" ref="C14:C20" si="0">IF(B14="","",VLOOKUP(B14,$B$30:$H$134,2,FALSE))</f>
        <v>Administração nos novos tempos. 2.ed.</v>
      </c>
      <c r="D14" s="78" t="str">
        <f t="shared" ref="D14:D20" si="1">IF(B14="","",VLOOKUP(B14,$B$30:$H$134,3,FALSE))</f>
        <v>Chiavenato, I.</v>
      </c>
      <c r="E14" s="78" t="str">
        <f t="shared" ref="E14:E20" si="2">IF(B14="","",VLOOKUP(B14,$B$30:$H$134,4,FALSE))</f>
        <v>Campus</v>
      </c>
      <c r="F14" s="77">
        <v>2</v>
      </c>
      <c r="G14" s="88">
        <f t="shared" ref="G14:G20" si="3">IF(B14="","",VLOOKUP(B14,$B$30:$H$134,6,FALSE))</f>
        <v>162.75</v>
      </c>
      <c r="H14" s="88">
        <f t="shared" ref="H14:H20" si="4">IF(B14="","",F14*G14)</f>
        <v>325.5</v>
      </c>
      <c r="I14" s="78" t="str">
        <f t="shared" ref="I14:I20" si="5">IF(B14="","",IF(F14&gt;VLOOKUP(B14,$B$30:$H$134,5,FALSE),"Não temos estoque!",""))</f>
        <v/>
      </c>
    </row>
    <row r="15" spans="2:9" x14ac:dyDescent="0.35">
      <c r="B15" s="77">
        <v>6</v>
      </c>
      <c r="C15" s="78" t="str">
        <f t="shared" si="0"/>
        <v>Fundamentos do mercado de capitais. 2007 --</v>
      </c>
      <c r="D15" s="78" t="str">
        <f t="shared" si="1"/>
        <v>Logioia, U.C.T.</v>
      </c>
      <c r="E15" s="78" t="str">
        <f t="shared" si="2"/>
        <v>Atlas</v>
      </c>
      <c r="F15" s="77">
        <v>1</v>
      </c>
      <c r="G15" s="88">
        <f t="shared" si="3"/>
        <v>44.1</v>
      </c>
      <c r="H15" s="88">
        <f t="shared" si="4"/>
        <v>44.1</v>
      </c>
      <c r="I15" s="78" t="str">
        <f t="shared" si="5"/>
        <v/>
      </c>
    </row>
    <row r="16" spans="2:9" x14ac:dyDescent="0.35">
      <c r="B16" s="77">
        <v>9</v>
      </c>
      <c r="C16" s="78" t="str">
        <f t="shared" si="0"/>
        <v>Gestão de estoques na cadeia de suprimentos. 2.ed. 2008 --</v>
      </c>
      <c r="D16" s="78" t="str">
        <f t="shared" si="1"/>
        <v>Wanke, P.</v>
      </c>
      <c r="E16" s="78" t="str">
        <f t="shared" si="2"/>
        <v>Atlas</v>
      </c>
      <c r="F16" s="77">
        <v>3</v>
      </c>
      <c r="G16" s="88">
        <f t="shared" si="3"/>
        <v>46.2</v>
      </c>
      <c r="H16" s="88">
        <f t="shared" si="4"/>
        <v>138.60000000000002</v>
      </c>
      <c r="I16" s="78" t="str">
        <f t="shared" si="5"/>
        <v/>
      </c>
    </row>
    <row r="17" spans="2:9" x14ac:dyDescent="0.35">
      <c r="B17" s="77">
        <v>10</v>
      </c>
      <c r="C17" s="78" t="str">
        <f t="shared" si="0"/>
        <v>Gestão de pessoas. 3.ed. 2008. --</v>
      </c>
      <c r="D17" s="78" t="str">
        <f t="shared" si="1"/>
        <v>Chiavenato, I.</v>
      </c>
      <c r="E17" s="78" t="str">
        <f t="shared" si="2"/>
        <v>Campus</v>
      </c>
      <c r="F17" s="77">
        <v>7</v>
      </c>
      <c r="G17" s="88">
        <f t="shared" si="3"/>
        <v>156.44999999999999</v>
      </c>
      <c r="H17" s="88">
        <f t="shared" si="4"/>
        <v>1095.1499999999999</v>
      </c>
      <c r="I17" s="78" t="str">
        <f t="shared" si="5"/>
        <v>Não temos estoque!</v>
      </c>
    </row>
    <row r="18" spans="2:9" x14ac:dyDescent="0.35">
      <c r="B18" s="77"/>
      <c r="C18" s="78" t="str">
        <f t="shared" si="0"/>
        <v/>
      </c>
      <c r="D18" s="78" t="str">
        <f t="shared" si="1"/>
        <v/>
      </c>
      <c r="E18" s="78" t="str">
        <f t="shared" si="2"/>
        <v/>
      </c>
      <c r="F18" s="77"/>
      <c r="G18" s="88" t="str">
        <f t="shared" si="3"/>
        <v/>
      </c>
      <c r="H18" s="88" t="str">
        <f t="shared" si="4"/>
        <v/>
      </c>
      <c r="I18" s="78" t="str">
        <f t="shared" si="5"/>
        <v/>
      </c>
    </row>
    <row r="19" spans="2:9" x14ac:dyDescent="0.35">
      <c r="B19" s="77"/>
      <c r="C19" s="78" t="str">
        <f t="shared" si="0"/>
        <v/>
      </c>
      <c r="D19" s="78" t="str">
        <f t="shared" si="1"/>
        <v/>
      </c>
      <c r="E19" s="78" t="str">
        <f t="shared" si="2"/>
        <v/>
      </c>
      <c r="F19" s="77"/>
      <c r="G19" s="88" t="str">
        <f t="shared" si="3"/>
        <v/>
      </c>
      <c r="H19" s="88" t="str">
        <f t="shared" si="4"/>
        <v/>
      </c>
      <c r="I19" s="78" t="str">
        <f t="shared" si="5"/>
        <v/>
      </c>
    </row>
    <row r="20" spans="2:9" x14ac:dyDescent="0.35">
      <c r="B20" s="77"/>
      <c r="C20" s="78" t="str">
        <f t="shared" si="0"/>
        <v/>
      </c>
      <c r="D20" s="78" t="str">
        <f t="shared" si="1"/>
        <v/>
      </c>
      <c r="E20" s="78" t="str">
        <f t="shared" si="2"/>
        <v/>
      </c>
      <c r="F20" s="77"/>
      <c r="G20" s="88" t="str">
        <f t="shared" si="3"/>
        <v/>
      </c>
      <c r="H20" s="88" t="str">
        <f t="shared" si="4"/>
        <v/>
      </c>
      <c r="I20" s="78" t="str">
        <f t="shared" si="5"/>
        <v/>
      </c>
    </row>
    <row r="22" spans="2:9" x14ac:dyDescent="0.35">
      <c r="G22" s="90" t="s">
        <v>628</v>
      </c>
      <c r="H22" s="89">
        <f>SUM(H13:H20)</f>
        <v>1633.8</v>
      </c>
    </row>
    <row r="27" spans="2:9" x14ac:dyDescent="0.35">
      <c r="B27" s="76" t="s">
        <v>611</v>
      </c>
    </row>
    <row r="29" spans="2:9" x14ac:dyDescent="0.35">
      <c r="B29" s="74" t="s">
        <v>383</v>
      </c>
      <c r="C29" s="74" t="s">
        <v>610</v>
      </c>
      <c r="D29" s="74" t="s">
        <v>609</v>
      </c>
      <c r="E29" s="74" t="s">
        <v>608</v>
      </c>
      <c r="F29" s="74" t="s">
        <v>607</v>
      </c>
      <c r="G29" s="74" t="s">
        <v>767</v>
      </c>
      <c r="H29" s="74" t="s">
        <v>606</v>
      </c>
    </row>
    <row r="30" spans="2:9" x14ac:dyDescent="0.35">
      <c r="B30" s="74">
        <v>1</v>
      </c>
      <c r="C30" s="74" t="s">
        <v>605</v>
      </c>
      <c r="D30" s="74" t="s">
        <v>567</v>
      </c>
      <c r="E30" s="74" t="s">
        <v>566</v>
      </c>
      <c r="F30" s="74">
        <v>3</v>
      </c>
      <c r="G30" s="74">
        <v>162.75</v>
      </c>
      <c r="H30" s="74" t="s">
        <v>556</v>
      </c>
    </row>
    <row r="31" spans="2:9" x14ac:dyDescent="0.35">
      <c r="B31" s="74">
        <v>2</v>
      </c>
      <c r="C31" s="74" t="s">
        <v>604</v>
      </c>
      <c r="D31" s="74" t="s">
        <v>567</v>
      </c>
      <c r="E31" s="74" t="s">
        <v>575</v>
      </c>
      <c r="F31" s="74">
        <v>3</v>
      </c>
      <c r="G31" s="74">
        <v>62.89</v>
      </c>
      <c r="H31" s="74" t="s">
        <v>556</v>
      </c>
    </row>
    <row r="32" spans="2:9" x14ac:dyDescent="0.35">
      <c r="B32" s="74">
        <v>3</v>
      </c>
      <c r="C32" s="74" t="s">
        <v>603</v>
      </c>
      <c r="D32" s="74" t="s">
        <v>602</v>
      </c>
      <c r="E32" s="74" t="s">
        <v>401</v>
      </c>
      <c r="F32" s="74">
        <v>2</v>
      </c>
      <c r="G32" s="74">
        <v>44.1</v>
      </c>
      <c r="H32" s="74" t="s">
        <v>556</v>
      </c>
    </row>
    <row r="33" spans="2:8" x14ac:dyDescent="0.35">
      <c r="B33" s="74">
        <v>4</v>
      </c>
      <c r="C33" s="74" t="s">
        <v>601</v>
      </c>
      <c r="D33" s="74" t="s">
        <v>600</v>
      </c>
      <c r="E33" s="74" t="s">
        <v>401</v>
      </c>
      <c r="F33" s="74">
        <v>3</v>
      </c>
      <c r="G33" s="74">
        <v>32.549999999999997</v>
      </c>
      <c r="H33" s="74" t="s">
        <v>556</v>
      </c>
    </row>
    <row r="34" spans="2:8" x14ac:dyDescent="0.35">
      <c r="B34" s="74">
        <v>5</v>
      </c>
      <c r="C34" s="74" t="s">
        <v>599</v>
      </c>
      <c r="D34" s="74" t="s">
        <v>598</v>
      </c>
      <c r="E34" s="74" t="s">
        <v>401</v>
      </c>
      <c r="F34" s="74">
        <v>1</v>
      </c>
      <c r="G34" s="74">
        <v>48.3</v>
      </c>
      <c r="H34" s="74" t="s">
        <v>556</v>
      </c>
    </row>
    <row r="35" spans="2:8" x14ac:dyDescent="0.35">
      <c r="B35" s="74">
        <v>6</v>
      </c>
      <c r="C35" s="74" t="s">
        <v>597</v>
      </c>
      <c r="D35" s="74" t="s">
        <v>596</v>
      </c>
      <c r="E35" s="74" t="s">
        <v>401</v>
      </c>
      <c r="F35" s="74">
        <v>3</v>
      </c>
      <c r="G35" s="74">
        <v>44.1</v>
      </c>
      <c r="H35" s="74" t="s">
        <v>556</v>
      </c>
    </row>
    <row r="36" spans="2:8" x14ac:dyDescent="0.35">
      <c r="B36" s="74">
        <v>7</v>
      </c>
      <c r="C36" s="74" t="s">
        <v>595</v>
      </c>
      <c r="D36" s="74" t="s">
        <v>583</v>
      </c>
      <c r="E36" s="74" t="s">
        <v>401</v>
      </c>
      <c r="F36" s="74">
        <v>2</v>
      </c>
      <c r="G36" s="74">
        <v>55.65</v>
      </c>
      <c r="H36" s="74" t="s">
        <v>556</v>
      </c>
    </row>
    <row r="37" spans="2:8" x14ac:dyDescent="0.35">
      <c r="B37" s="74">
        <v>8</v>
      </c>
      <c r="C37" s="74" t="s">
        <v>594</v>
      </c>
      <c r="D37" s="74" t="s">
        <v>593</v>
      </c>
      <c r="E37" s="74" t="s">
        <v>401</v>
      </c>
      <c r="F37" s="74">
        <v>3</v>
      </c>
      <c r="G37" s="74">
        <v>65.099999999999994</v>
      </c>
      <c r="H37" s="74" t="s">
        <v>556</v>
      </c>
    </row>
    <row r="38" spans="2:8" x14ac:dyDescent="0.35">
      <c r="B38" s="74">
        <v>9</v>
      </c>
      <c r="C38" s="74" t="s">
        <v>592</v>
      </c>
      <c r="D38" s="74" t="s">
        <v>591</v>
      </c>
      <c r="E38" s="74" t="s">
        <v>401</v>
      </c>
      <c r="F38" s="74">
        <v>3</v>
      </c>
      <c r="G38" s="74">
        <v>46.2</v>
      </c>
      <c r="H38" s="74" t="s">
        <v>556</v>
      </c>
    </row>
    <row r="39" spans="2:8" x14ac:dyDescent="0.35">
      <c r="B39" s="74">
        <v>10</v>
      </c>
      <c r="C39" s="74" t="s">
        <v>590</v>
      </c>
      <c r="D39" s="74" t="s">
        <v>567</v>
      </c>
      <c r="E39" s="74" t="s">
        <v>566</v>
      </c>
      <c r="F39" s="74">
        <v>2</v>
      </c>
      <c r="G39" s="74">
        <v>156.44999999999999</v>
      </c>
      <c r="H39" s="74" t="s">
        <v>556</v>
      </c>
    </row>
    <row r="40" spans="2:8" x14ac:dyDescent="0.35">
      <c r="B40" s="74">
        <v>11</v>
      </c>
      <c r="C40" s="74" t="s">
        <v>589</v>
      </c>
      <c r="D40" s="74" t="s">
        <v>573</v>
      </c>
      <c r="E40" s="74" t="s">
        <v>401</v>
      </c>
      <c r="F40" s="74">
        <v>3</v>
      </c>
      <c r="G40" s="74">
        <v>72.45</v>
      </c>
      <c r="H40" s="74" t="s">
        <v>556</v>
      </c>
    </row>
    <row r="41" spans="2:8" x14ac:dyDescent="0.35">
      <c r="B41" s="74">
        <v>12</v>
      </c>
      <c r="C41" s="74" t="s">
        <v>588</v>
      </c>
      <c r="D41" s="74" t="s">
        <v>567</v>
      </c>
      <c r="E41" s="74" t="s">
        <v>566</v>
      </c>
      <c r="F41" s="74">
        <v>3</v>
      </c>
      <c r="G41" s="74">
        <v>167.9</v>
      </c>
      <c r="H41" s="74" t="s">
        <v>556</v>
      </c>
    </row>
    <row r="42" spans="2:8" x14ac:dyDescent="0.35">
      <c r="B42" s="74">
        <v>13</v>
      </c>
      <c r="C42" s="74" t="s">
        <v>587</v>
      </c>
      <c r="D42" s="74" t="s">
        <v>561</v>
      </c>
      <c r="E42" s="74" t="s">
        <v>401</v>
      </c>
      <c r="F42" s="74">
        <v>2</v>
      </c>
      <c r="G42" s="74">
        <v>55.65</v>
      </c>
      <c r="H42" s="74" t="s">
        <v>556</v>
      </c>
    </row>
    <row r="43" spans="2:8" x14ac:dyDescent="0.35">
      <c r="B43" s="74">
        <v>14</v>
      </c>
      <c r="C43" s="74" t="s">
        <v>586</v>
      </c>
      <c r="D43" s="74" t="s">
        <v>585</v>
      </c>
      <c r="E43" s="74" t="s">
        <v>401</v>
      </c>
      <c r="F43" s="74">
        <v>2</v>
      </c>
      <c r="G43" s="74">
        <v>94.5</v>
      </c>
      <c r="H43" s="74" t="s">
        <v>556</v>
      </c>
    </row>
    <row r="44" spans="2:8" x14ac:dyDescent="0.35">
      <c r="B44" s="74">
        <v>15</v>
      </c>
      <c r="C44" s="74" t="s">
        <v>584</v>
      </c>
      <c r="D44" s="74" t="s">
        <v>583</v>
      </c>
      <c r="E44" s="74" t="s">
        <v>401</v>
      </c>
      <c r="F44" s="74">
        <v>2</v>
      </c>
      <c r="G44" s="74">
        <v>49.35</v>
      </c>
      <c r="H44" s="74" t="s">
        <v>556</v>
      </c>
    </row>
    <row r="45" spans="2:8" x14ac:dyDescent="0.35">
      <c r="B45" s="74">
        <v>16</v>
      </c>
      <c r="C45" s="74" t="s">
        <v>582</v>
      </c>
      <c r="D45" s="74" t="s">
        <v>581</v>
      </c>
      <c r="E45" s="74" t="s">
        <v>398</v>
      </c>
      <c r="F45" s="74">
        <v>1</v>
      </c>
      <c r="G45" s="74">
        <v>30.45</v>
      </c>
      <c r="H45" s="74" t="s">
        <v>556</v>
      </c>
    </row>
    <row r="46" spans="2:8" x14ac:dyDescent="0.35">
      <c r="B46" s="74">
        <v>17</v>
      </c>
      <c r="C46" s="74" t="s">
        <v>580</v>
      </c>
      <c r="D46" s="74" t="s">
        <v>579</v>
      </c>
      <c r="E46" s="74" t="s">
        <v>578</v>
      </c>
      <c r="F46" s="74">
        <v>1</v>
      </c>
      <c r="G46" s="74">
        <v>30.45</v>
      </c>
      <c r="H46" s="74" t="s">
        <v>556</v>
      </c>
    </row>
    <row r="47" spans="2:8" x14ac:dyDescent="0.35">
      <c r="B47" s="74">
        <v>18</v>
      </c>
      <c r="C47" s="74" t="s">
        <v>577</v>
      </c>
      <c r="D47" s="74" t="s">
        <v>561</v>
      </c>
      <c r="E47" s="74" t="s">
        <v>401</v>
      </c>
      <c r="F47" s="74">
        <v>2</v>
      </c>
      <c r="G47" s="74">
        <v>75.599999999999994</v>
      </c>
      <c r="H47" s="74" t="s">
        <v>556</v>
      </c>
    </row>
    <row r="48" spans="2:8" x14ac:dyDescent="0.35">
      <c r="B48" s="74">
        <v>19</v>
      </c>
      <c r="C48" s="74" t="s">
        <v>576</v>
      </c>
      <c r="D48" s="74" t="s">
        <v>567</v>
      </c>
      <c r="E48" s="74" t="s">
        <v>575</v>
      </c>
      <c r="F48" s="74">
        <v>2</v>
      </c>
      <c r="G48" s="74">
        <v>50.4</v>
      </c>
      <c r="H48" s="74" t="s">
        <v>556</v>
      </c>
    </row>
    <row r="49" spans="2:8" x14ac:dyDescent="0.35">
      <c r="B49" s="74">
        <v>20</v>
      </c>
      <c r="C49" s="74" t="s">
        <v>574</v>
      </c>
      <c r="D49" s="74" t="s">
        <v>573</v>
      </c>
      <c r="E49" s="74" t="s">
        <v>401</v>
      </c>
      <c r="F49" s="74">
        <v>2</v>
      </c>
      <c r="G49" s="74">
        <v>33.6</v>
      </c>
      <c r="H49" s="74" t="s">
        <v>556</v>
      </c>
    </row>
    <row r="50" spans="2:8" x14ac:dyDescent="0.35">
      <c r="B50" s="74">
        <v>21</v>
      </c>
      <c r="C50" s="74" t="s">
        <v>572</v>
      </c>
      <c r="D50" s="74" t="s">
        <v>571</v>
      </c>
      <c r="E50" s="74" t="s">
        <v>401</v>
      </c>
      <c r="F50" s="74">
        <v>2</v>
      </c>
      <c r="G50" s="74">
        <v>48.3</v>
      </c>
      <c r="H50" s="74" t="s">
        <v>556</v>
      </c>
    </row>
    <row r="51" spans="2:8" x14ac:dyDescent="0.35">
      <c r="B51" s="74">
        <v>22</v>
      </c>
      <c r="C51" s="74" t="s">
        <v>570</v>
      </c>
      <c r="D51" s="74" t="s">
        <v>569</v>
      </c>
      <c r="E51" s="74" t="s">
        <v>398</v>
      </c>
      <c r="F51" s="74">
        <v>2</v>
      </c>
      <c r="G51" s="74">
        <v>93.45</v>
      </c>
      <c r="H51" s="74" t="s">
        <v>556</v>
      </c>
    </row>
    <row r="52" spans="2:8" x14ac:dyDescent="0.35">
      <c r="B52" s="74">
        <v>23</v>
      </c>
      <c r="C52" s="74" t="s">
        <v>568</v>
      </c>
      <c r="D52" s="74" t="s">
        <v>567</v>
      </c>
      <c r="E52" s="74" t="s">
        <v>566</v>
      </c>
      <c r="F52" s="74">
        <v>2</v>
      </c>
      <c r="G52" s="74">
        <v>120.75</v>
      </c>
      <c r="H52" s="74" t="s">
        <v>556</v>
      </c>
    </row>
    <row r="53" spans="2:8" x14ac:dyDescent="0.35">
      <c r="B53" s="74">
        <v>24</v>
      </c>
      <c r="C53" s="74" t="s">
        <v>565</v>
      </c>
      <c r="D53" s="74" t="s">
        <v>564</v>
      </c>
      <c r="E53" s="74" t="s">
        <v>563</v>
      </c>
      <c r="F53" s="74">
        <v>3</v>
      </c>
      <c r="G53" s="74">
        <v>52.39</v>
      </c>
      <c r="H53" s="74" t="s">
        <v>556</v>
      </c>
    </row>
    <row r="54" spans="2:8" x14ac:dyDescent="0.35">
      <c r="B54" s="74">
        <v>25</v>
      </c>
      <c r="C54" s="74" t="s">
        <v>562</v>
      </c>
      <c r="D54" s="74" t="s">
        <v>561</v>
      </c>
      <c r="E54" s="74" t="s">
        <v>401</v>
      </c>
      <c r="F54" s="74">
        <v>2</v>
      </c>
      <c r="G54" s="74">
        <v>63</v>
      </c>
      <c r="H54" s="74" t="s">
        <v>556</v>
      </c>
    </row>
    <row r="55" spans="2:8" x14ac:dyDescent="0.35">
      <c r="B55" s="74">
        <v>26</v>
      </c>
      <c r="C55" s="74" t="s">
        <v>560</v>
      </c>
      <c r="D55" s="74" t="s">
        <v>559</v>
      </c>
      <c r="E55" s="74" t="s">
        <v>401</v>
      </c>
      <c r="F55" s="74">
        <v>2</v>
      </c>
      <c r="G55" s="74">
        <v>33.6</v>
      </c>
      <c r="H55" s="74" t="s">
        <v>556</v>
      </c>
    </row>
    <row r="56" spans="2:8" x14ac:dyDescent="0.35">
      <c r="B56" s="74">
        <v>27</v>
      </c>
      <c r="C56" s="74" t="s">
        <v>558</v>
      </c>
      <c r="D56" s="74" t="s">
        <v>557</v>
      </c>
      <c r="E56" s="74" t="s">
        <v>401</v>
      </c>
      <c r="F56" s="74">
        <v>1</v>
      </c>
      <c r="G56" s="74">
        <v>48.3</v>
      </c>
      <c r="H56" s="74" t="s">
        <v>556</v>
      </c>
    </row>
    <row r="57" spans="2:8" x14ac:dyDescent="0.35">
      <c r="B57" s="74">
        <v>28</v>
      </c>
      <c r="C57" s="74" t="s">
        <v>555</v>
      </c>
      <c r="D57" s="74" t="s">
        <v>554</v>
      </c>
      <c r="E57" s="74" t="s">
        <v>401</v>
      </c>
      <c r="F57" s="74">
        <v>3</v>
      </c>
      <c r="G57" s="74">
        <v>135.44999999999999</v>
      </c>
      <c r="H57" s="74" t="s">
        <v>384</v>
      </c>
    </row>
    <row r="58" spans="2:8" x14ac:dyDescent="0.35">
      <c r="B58" s="74">
        <v>29</v>
      </c>
      <c r="C58" s="74" t="s">
        <v>553</v>
      </c>
      <c r="D58" s="74" t="s">
        <v>552</v>
      </c>
      <c r="E58" s="74" t="s">
        <v>385</v>
      </c>
      <c r="F58" s="74">
        <v>2</v>
      </c>
      <c r="G58" s="74">
        <v>61.95</v>
      </c>
      <c r="H58" s="74" t="s">
        <v>384</v>
      </c>
    </row>
    <row r="59" spans="2:8" x14ac:dyDescent="0.35">
      <c r="B59" s="74">
        <v>30</v>
      </c>
      <c r="C59" s="74" t="s">
        <v>551</v>
      </c>
      <c r="D59" s="74" t="s">
        <v>550</v>
      </c>
      <c r="E59" s="74" t="s">
        <v>401</v>
      </c>
      <c r="F59" s="74">
        <v>3</v>
      </c>
      <c r="G59" s="74">
        <v>75.599999999999994</v>
      </c>
      <c r="H59" s="74" t="s">
        <v>384</v>
      </c>
    </row>
    <row r="60" spans="2:8" x14ac:dyDescent="0.35">
      <c r="B60" s="74">
        <v>31</v>
      </c>
      <c r="C60" s="74" t="s">
        <v>549</v>
      </c>
      <c r="D60" s="74" t="s">
        <v>548</v>
      </c>
      <c r="E60" s="74" t="s">
        <v>385</v>
      </c>
      <c r="F60" s="74">
        <v>2</v>
      </c>
      <c r="G60" s="74">
        <v>81.900000000000006</v>
      </c>
      <c r="H60" s="74" t="s">
        <v>384</v>
      </c>
    </row>
    <row r="61" spans="2:8" x14ac:dyDescent="0.35">
      <c r="B61" s="74">
        <v>32</v>
      </c>
      <c r="C61" s="74" t="s">
        <v>547</v>
      </c>
      <c r="D61" s="74" t="s">
        <v>546</v>
      </c>
      <c r="E61" s="74" t="s">
        <v>401</v>
      </c>
      <c r="F61" s="74">
        <v>3</v>
      </c>
      <c r="G61" s="74">
        <v>84</v>
      </c>
      <c r="H61" s="74" t="s">
        <v>384</v>
      </c>
    </row>
    <row r="62" spans="2:8" x14ac:dyDescent="0.35">
      <c r="B62" s="74">
        <v>33</v>
      </c>
      <c r="C62" s="74" t="s">
        <v>545</v>
      </c>
      <c r="D62" s="74" t="s">
        <v>544</v>
      </c>
      <c r="E62" s="74" t="s">
        <v>385</v>
      </c>
      <c r="F62" s="74">
        <v>2</v>
      </c>
      <c r="G62" s="74">
        <v>51.45</v>
      </c>
      <c r="H62" s="74" t="s">
        <v>384</v>
      </c>
    </row>
    <row r="63" spans="2:8" x14ac:dyDescent="0.35">
      <c r="B63" s="74">
        <v>34</v>
      </c>
      <c r="C63" s="74" t="s">
        <v>543</v>
      </c>
      <c r="D63" s="74" t="s">
        <v>542</v>
      </c>
      <c r="E63" s="74" t="s">
        <v>385</v>
      </c>
      <c r="F63" s="74">
        <v>2</v>
      </c>
      <c r="G63" s="74">
        <v>87.15</v>
      </c>
      <c r="H63" s="74" t="s">
        <v>384</v>
      </c>
    </row>
    <row r="64" spans="2:8" x14ac:dyDescent="0.35">
      <c r="B64" s="74">
        <v>35</v>
      </c>
      <c r="C64" s="74" t="s">
        <v>541</v>
      </c>
      <c r="D64" s="74" t="s">
        <v>540</v>
      </c>
      <c r="E64" s="74" t="s">
        <v>401</v>
      </c>
      <c r="F64" s="74">
        <v>3</v>
      </c>
      <c r="G64" s="74">
        <v>72.45</v>
      </c>
      <c r="H64" s="74" t="s">
        <v>384</v>
      </c>
    </row>
    <row r="65" spans="2:8" x14ac:dyDescent="0.35">
      <c r="B65" s="74">
        <v>36</v>
      </c>
      <c r="C65" s="74" t="s">
        <v>539</v>
      </c>
      <c r="D65" s="74" t="s">
        <v>538</v>
      </c>
      <c r="E65" s="74" t="s">
        <v>385</v>
      </c>
      <c r="F65" s="74">
        <v>3</v>
      </c>
      <c r="G65" s="74">
        <v>78.75</v>
      </c>
      <c r="H65" s="74" t="s">
        <v>384</v>
      </c>
    </row>
    <row r="66" spans="2:8" x14ac:dyDescent="0.35">
      <c r="B66" s="74">
        <v>37</v>
      </c>
      <c r="C66" s="74" t="s">
        <v>537</v>
      </c>
      <c r="D66" s="74" t="s">
        <v>536</v>
      </c>
      <c r="E66" s="74" t="s">
        <v>385</v>
      </c>
      <c r="F66" s="74">
        <v>2</v>
      </c>
      <c r="G66" s="74">
        <v>58.8</v>
      </c>
      <c r="H66" s="74" t="s">
        <v>384</v>
      </c>
    </row>
    <row r="67" spans="2:8" x14ac:dyDescent="0.35">
      <c r="B67" s="74">
        <v>38</v>
      </c>
      <c r="C67" s="74" t="s">
        <v>535</v>
      </c>
      <c r="D67" s="74" t="s">
        <v>534</v>
      </c>
      <c r="E67" s="74" t="s">
        <v>533</v>
      </c>
      <c r="F67" s="74">
        <v>5</v>
      </c>
      <c r="G67" s="74">
        <v>94.5</v>
      </c>
      <c r="H67" s="74" t="s">
        <v>384</v>
      </c>
    </row>
    <row r="68" spans="2:8" x14ac:dyDescent="0.35">
      <c r="B68" s="74">
        <v>39</v>
      </c>
      <c r="C68" s="74" t="s">
        <v>532</v>
      </c>
      <c r="D68" s="74" t="s">
        <v>531</v>
      </c>
      <c r="E68" s="74" t="s">
        <v>385</v>
      </c>
      <c r="F68" s="74">
        <v>3</v>
      </c>
      <c r="G68" s="74">
        <v>64.05</v>
      </c>
      <c r="H68" s="74" t="s">
        <v>384</v>
      </c>
    </row>
    <row r="69" spans="2:8" x14ac:dyDescent="0.35">
      <c r="B69" s="74">
        <v>40</v>
      </c>
      <c r="C69" s="74" t="s">
        <v>530</v>
      </c>
      <c r="D69" s="74" t="s">
        <v>529</v>
      </c>
      <c r="E69" s="74" t="s">
        <v>401</v>
      </c>
      <c r="F69" s="74">
        <v>3</v>
      </c>
      <c r="G69" s="74">
        <v>120.75</v>
      </c>
      <c r="H69" s="74" t="s">
        <v>384</v>
      </c>
    </row>
    <row r="70" spans="2:8" x14ac:dyDescent="0.35">
      <c r="B70" s="74">
        <v>41</v>
      </c>
      <c r="C70" s="74" t="s">
        <v>528</v>
      </c>
      <c r="D70" s="74" t="s">
        <v>527</v>
      </c>
      <c r="E70" s="74" t="s">
        <v>401</v>
      </c>
      <c r="F70" s="74">
        <v>3</v>
      </c>
      <c r="G70" s="74">
        <v>48.3</v>
      </c>
      <c r="H70" s="74" t="s">
        <v>384</v>
      </c>
    </row>
    <row r="71" spans="2:8" x14ac:dyDescent="0.35">
      <c r="B71" s="74">
        <v>42</v>
      </c>
      <c r="C71" s="74" t="s">
        <v>526</v>
      </c>
      <c r="E71" s="74" t="s">
        <v>525</v>
      </c>
      <c r="F71" s="74">
        <v>3</v>
      </c>
      <c r="G71" s="74">
        <v>30.45</v>
      </c>
      <c r="H71" s="74" t="s">
        <v>384</v>
      </c>
    </row>
    <row r="72" spans="2:8" x14ac:dyDescent="0.35">
      <c r="B72" s="74">
        <v>43</v>
      </c>
      <c r="C72" s="74" t="s">
        <v>524</v>
      </c>
      <c r="D72" s="74" t="s">
        <v>523</v>
      </c>
      <c r="E72" s="74" t="s">
        <v>522</v>
      </c>
      <c r="F72" s="74">
        <v>3</v>
      </c>
      <c r="G72" s="74">
        <v>78.75</v>
      </c>
      <c r="H72" s="74" t="s">
        <v>384</v>
      </c>
    </row>
    <row r="73" spans="2:8" x14ac:dyDescent="0.35">
      <c r="B73" s="74">
        <v>44</v>
      </c>
      <c r="C73" s="74" t="s">
        <v>521</v>
      </c>
      <c r="D73" s="74" t="s">
        <v>511</v>
      </c>
      <c r="E73" s="74" t="s">
        <v>385</v>
      </c>
      <c r="F73" s="74">
        <v>3</v>
      </c>
      <c r="G73" s="74">
        <v>78.75</v>
      </c>
      <c r="H73" s="74" t="s">
        <v>384</v>
      </c>
    </row>
    <row r="74" spans="2:8" x14ac:dyDescent="0.35">
      <c r="B74" s="74">
        <v>45</v>
      </c>
      <c r="C74" s="74" t="s">
        <v>520</v>
      </c>
      <c r="D74" s="74" t="s">
        <v>519</v>
      </c>
      <c r="E74" s="74" t="s">
        <v>401</v>
      </c>
      <c r="F74" s="74">
        <v>3</v>
      </c>
      <c r="G74" s="74">
        <v>61.95</v>
      </c>
      <c r="H74" s="74" t="s">
        <v>384</v>
      </c>
    </row>
    <row r="75" spans="2:8" x14ac:dyDescent="0.35">
      <c r="B75" s="74">
        <v>46</v>
      </c>
      <c r="C75" s="74" t="s">
        <v>518</v>
      </c>
      <c r="D75" s="74" t="s">
        <v>517</v>
      </c>
      <c r="E75" s="74" t="s">
        <v>439</v>
      </c>
      <c r="F75" s="74">
        <v>3</v>
      </c>
      <c r="G75" s="74">
        <v>87.15</v>
      </c>
      <c r="H75" s="74" t="s">
        <v>384</v>
      </c>
    </row>
    <row r="76" spans="2:8" x14ac:dyDescent="0.35">
      <c r="B76" s="74">
        <v>47</v>
      </c>
      <c r="C76" s="74" t="s">
        <v>516</v>
      </c>
      <c r="D76" s="74" t="s">
        <v>515</v>
      </c>
      <c r="E76" s="74" t="s">
        <v>385</v>
      </c>
      <c r="F76" s="74">
        <v>2</v>
      </c>
      <c r="G76" s="74">
        <v>92.4</v>
      </c>
      <c r="H76" s="74" t="s">
        <v>384</v>
      </c>
    </row>
    <row r="77" spans="2:8" x14ac:dyDescent="0.35">
      <c r="B77" s="74">
        <v>48</v>
      </c>
      <c r="C77" s="74" t="s">
        <v>514</v>
      </c>
      <c r="D77" s="74" t="s">
        <v>513</v>
      </c>
      <c r="E77" s="74" t="s">
        <v>385</v>
      </c>
      <c r="F77" s="74">
        <v>3</v>
      </c>
      <c r="G77" s="74">
        <v>64.05</v>
      </c>
      <c r="H77" s="74" t="s">
        <v>384</v>
      </c>
    </row>
    <row r="78" spans="2:8" x14ac:dyDescent="0.35">
      <c r="B78" s="74">
        <v>49</v>
      </c>
      <c r="C78" s="74" t="s">
        <v>512</v>
      </c>
      <c r="D78" s="74" t="s">
        <v>511</v>
      </c>
      <c r="E78" s="74" t="s">
        <v>510</v>
      </c>
      <c r="F78" s="74">
        <v>3</v>
      </c>
      <c r="G78" s="74">
        <v>63</v>
      </c>
      <c r="H78" s="74" t="s">
        <v>384</v>
      </c>
    </row>
    <row r="79" spans="2:8" x14ac:dyDescent="0.35">
      <c r="B79" s="74">
        <v>50</v>
      </c>
      <c r="C79" s="74" t="s">
        <v>509</v>
      </c>
      <c r="D79" s="74" t="s">
        <v>508</v>
      </c>
      <c r="E79" s="74" t="s">
        <v>385</v>
      </c>
      <c r="F79" s="74">
        <v>4</v>
      </c>
      <c r="G79" s="74">
        <v>141.75</v>
      </c>
      <c r="H79" s="74" t="s">
        <v>384</v>
      </c>
    </row>
    <row r="80" spans="2:8" x14ac:dyDescent="0.35">
      <c r="B80" s="74">
        <v>51</v>
      </c>
      <c r="C80" s="74" t="s">
        <v>507</v>
      </c>
      <c r="D80" s="74" t="s">
        <v>506</v>
      </c>
      <c r="E80" s="74" t="s">
        <v>385</v>
      </c>
      <c r="F80" s="74">
        <v>2</v>
      </c>
      <c r="G80" s="74">
        <v>44.1</v>
      </c>
      <c r="H80" s="74" t="s">
        <v>384</v>
      </c>
    </row>
    <row r="81" spans="2:8" x14ac:dyDescent="0.35">
      <c r="B81" s="74">
        <v>52</v>
      </c>
      <c r="C81" s="74" t="s">
        <v>505</v>
      </c>
      <c r="D81" s="74" t="s">
        <v>504</v>
      </c>
      <c r="E81" s="74" t="s">
        <v>385</v>
      </c>
      <c r="F81" s="74">
        <v>2</v>
      </c>
      <c r="G81" s="74">
        <v>46.2</v>
      </c>
      <c r="H81" s="74" t="s">
        <v>384</v>
      </c>
    </row>
    <row r="82" spans="2:8" x14ac:dyDescent="0.35">
      <c r="B82" s="74">
        <v>53</v>
      </c>
      <c r="C82" s="74" t="s">
        <v>503</v>
      </c>
      <c r="D82" s="74" t="s">
        <v>502</v>
      </c>
      <c r="E82" s="74" t="s">
        <v>385</v>
      </c>
      <c r="F82" s="74">
        <v>3</v>
      </c>
      <c r="G82" s="74">
        <v>47.25</v>
      </c>
      <c r="H82" s="74" t="s">
        <v>384</v>
      </c>
    </row>
    <row r="83" spans="2:8" x14ac:dyDescent="0.35">
      <c r="B83" s="74">
        <v>54</v>
      </c>
      <c r="C83" s="74" t="s">
        <v>501</v>
      </c>
      <c r="D83" s="74" t="s">
        <v>500</v>
      </c>
      <c r="E83" s="74" t="s">
        <v>385</v>
      </c>
      <c r="F83" s="74">
        <v>3</v>
      </c>
      <c r="G83" s="74">
        <v>39.9</v>
      </c>
      <c r="H83" s="74" t="s">
        <v>384</v>
      </c>
    </row>
    <row r="84" spans="2:8" x14ac:dyDescent="0.35">
      <c r="B84" s="74">
        <v>55</v>
      </c>
      <c r="C84" s="74" t="s">
        <v>499</v>
      </c>
      <c r="D84" s="74" t="s">
        <v>498</v>
      </c>
      <c r="E84" s="74" t="s">
        <v>385</v>
      </c>
      <c r="F84" s="74">
        <v>3</v>
      </c>
      <c r="G84" s="74">
        <v>52.5</v>
      </c>
      <c r="H84" s="74" t="s">
        <v>384</v>
      </c>
    </row>
    <row r="85" spans="2:8" x14ac:dyDescent="0.35">
      <c r="B85" s="74">
        <v>56</v>
      </c>
      <c r="C85" s="74" t="s">
        <v>497</v>
      </c>
      <c r="D85" s="74" t="s">
        <v>496</v>
      </c>
      <c r="E85" s="74" t="s">
        <v>401</v>
      </c>
      <c r="F85" s="74">
        <v>5</v>
      </c>
      <c r="G85" s="74">
        <v>57.75</v>
      </c>
      <c r="H85" s="74" t="s">
        <v>384</v>
      </c>
    </row>
    <row r="86" spans="2:8" x14ac:dyDescent="0.35">
      <c r="B86" s="74">
        <v>57</v>
      </c>
      <c r="C86" s="74" t="s">
        <v>495</v>
      </c>
      <c r="D86" s="74" t="s">
        <v>494</v>
      </c>
      <c r="E86" s="74" t="s">
        <v>439</v>
      </c>
      <c r="F86" s="74">
        <v>2</v>
      </c>
      <c r="G86" s="74">
        <v>71.400000000000006</v>
      </c>
      <c r="H86" s="74" t="s">
        <v>384</v>
      </c>
    </row>
    <row r="87" spans="2:8" x14ac:dyDescent="0.35">
      <c r="B87" s="74">
        <v>58</v>
      </c>
      <c r="C87" s="74" t="s">
        <v>493</v>
      </c>
      <c r="D87" s="74" t="s">
        <v>492</v>
      </c>
      <c r="E87" s="74" t="s">
        <v>385</v>
      </c>
      <c r="F87" s="74">
        <v>3</v>
      </c>
      <c r="G87" s="74">
        <v>57.75</v>
      </c>
      <c r="H87" s="74" t="s">
        <v>384</v>
      </c>
    </row>
    <row r="88" spans="2:8" x14ac:dyDescent="0.35">
      <c r="B88" s="74">
        <v>59</v>
      </c>
      <c r="C88" s="74" t="s">
        <v>491</v>
      </c>
      <c r="D88" s="74" t="s">
        <v>490</v>
      </c>
      <c r="E88" s="74" t="s">
        <v>385</v>
      </c>
      <c r="F88" s="74">
        <v>3</v>
      </c>
      <c r="G88" s="74">
        <v>76.650000000000006</v>
      </c>
      <c r="H88" s="74" t="s">
        <v>384</v>
      </c>
    </row>
    <row r="89" spans="2:8" x14ac:dyDescent="0.35">
      <c r="B89" s="74">
        <v>60</v>
      </c>
      <c r="C89" s="74" t="s">
        <v>489</v>
      </c>
      <c r="D89" s="74" t="s">
        <v>488</v>
      </c>
      <c r="E89" s="74" t="s">
        <v>385</v>
      </c>
      <c r="F89" s="74">
        <v>3</v>
      </c>
      <c r="G89" s="74">
        <v>61.95</v>
      </c>
      <c r="H89" s="74" t="s">
        <v>384</v>
      </c>
    </row>
    <row r="90" spans="2:8" x14ac:dyDescent="0.35">
      <c r="B90" s="74">
        <v>61</v>
      </c>
      <c r="C90" s="74" t="s">
        <v>487</v>
      </c>
      <c r="D90" s="74" t="s">
        <v>486</v>
      </c>
      <c r="E90" s="74" t="s">
        <v>385</v>
      </c>
      <c r="F90" s="74">
        <v>3</v>
      </c>
      <c r="G90" s="74">
        <v>57.75</v>
      </c>
      <c r="H90" s="74" t="s">
        <v>384</v>
      </c>
    </row>
    <row r="91" spans="2:8" x14ac:dyDescent="0.35">
      <c r="B91" s="74">
        <v>62</v>
      </c>
      <c r="C91" s="74" t="s">
        <v>485</v>
      </c>
      <c r="D91" s="74" t="s">
        <v>484</v>
      </c>
      <c r="E91" s="74" t="s">
        <v>385</v>
      </c>
      <c r="F91" s="74">
        <v>3</v>
      </c>
      <c r="G91" s="74">
        <v>71.400000000000006</v>
      </c>
      <c r="H91" s="74" t="s">
        <v>384</v>
      </c>
    </row>
    <row r="92" spans="2:8" x14ac:dyDescent="0.35">
      <c r="B92" s="74">
        <v>63</v>
      </c>
      <c r="C92" s="74" t="s">
        <v>483</v>
      </c>
      <c r="D92" s="74" t="s">
        <v>482</v>
      </c>
      <c r="E92" s="74" t="s">
        <v>385</v>
      </c>
      <c r="F92" s="74">
        <v>3</v>
      </c>
      <c r="G92" s="74">
        <v>37.799999999999997</v>
      </c>
      <c r="H92" s="74" t="s">
        <v>384</v>
      </c>
    </row>
    <row r="93" spans="2:8" x14ac:dyDescent="0.35">
      <c r="B93" s="74">
        <v>64</v>
      </c>
      <c r="C93" s="74" t="s">
        <v>481</v>
      </c>
      <c r="D93" s="74" t="s">
        <v>480</v>
      </c>
      <c r="E93" s="74" t="s">
        <v>401</v>
      </c>
      <c r="F93" s="74">
        <v>3</v>
      </c>
      <c r="G93" s="74">
        <v>49.35</v>
      </c>
      <c r="H93" s="74" t="s">
        <v>384</v>
      </c>
    </row>
    <row r="94" spans="2:8" x14ac:dyDescent="0.35">
      <c r="B94" s="74">
        <v>65</v>
      </c>
      <c r="C94" s="74" t="s">
        <v>479</v>
      </c>
      <c r="D94" s="74" t="s">
        <v>478</v>
      </c>
      <c r="E94" s="74" t="s">
        <v>401</v>
      </c>
      <c r="F94" s="74">
        <v>3</v>
      </c>
      <c r="G94" s="74">
        <v>28.35</v>
      </c>
      <c r="H94" s="74" t="s">
        <v>384</v>
      </c>
    </row>
    <row r="95" spans="2:8" x14ac:dyDescent="0.35">
      <c r="B95" s="74">
        <v>66</v>
      </c>
      <c r="C95" s="74" t="s">
        <v>477</v>
      </c>
      <c r="D95" s="74" t="s">
        <v>476</v>
      </c>
      <c r="E95" s="74" t="s">
        <v>385</v>
      </c>
      <c r="F95" s="74">
        <v>4</v>
      </c>
      <c r="G95" s="74">
        <v>57.75</v>
      </c>
      <c r="H95" s="74" t="s">
        <v>384</v>
      </c>
    </row>
    <row r="96" spans="2:8" x14ac:dyDescent="0.35">
      <c r="B96" s="74">
        <v>67</v>
      </c>
      <c r="C96" s="74" t="s">
        <v>475</v>
      </c>
      <c r="D96" s="74" t="s">
        <v>474</v>
      </c>
      <c r="E96" s="74" t="s">
        <v>439</v>
      </c>
      <c r="F96" s="74">
        <v>3</v>
      </c>
      <c r="G96" s="74">
        <v>167.47</v>
      </c>
      <c r="H96" s="74" t="s">
        <v>384</v>
      </c>
    </row>
    <row r="97" spans="2:8" x14ac:dyDescent="0.35">
      <c r="B97" s="74">
        <v>68</v>
      </c>
      <c r="C97" s="74" t="s">
        <v>473</v>
      </c>
      <c r="D97" s="74" t="s">
        <v>472</v>
      </c>
      <c r="E97" s="74" t="s">
        <v>385</v>
      </c>
      <c r="F97" s="74">
        <v>2</v>
      </c>
      <c r="G97" s="74">
        <v>76.650000000000006</v>
      </c>
      <c r="H97" s="74" t="s">
        <v>384</v>
      </c>
    </row>
    <row r="98" spans="2:8" x14ac:dyDescent="0.35">
      <c r="B98" s="74">
        <v>69</v>
      </c>
      <c r="C98" s="74" t="s">
        <v>471</v>
      </c>
      <c r="D98" s="74" t="s">
        <v>470</v>
      </c>
      <c r="E98" s="74" t="s">
        <v>439</v>
      </c>
      <c r="F98" s="74">
        <v>2</v>
      </c>
      <c r="G98" s="74">
        <v>80.849999999999994</v>
      </c>
      <c r="H98" s="74" t="s">
        <v>384</v>
      </c>
    </row>
    <row r="99" spans="2:8" x14ac:dyDescent="0.35">
      <c r="B99" s="74">
        <v>70</v>
      </c>
      <c r="C99" s="74" t="s">
        <v>469</v>
      </c>
      <c r="D99" s="74" t="s">
        <v>468</v>
      </c>
      <c r="E99" s="74" t="s">
        <v>417</v>
      </c>
      <c r="F99" s="74">
        <v>3</v>
      </c>
      <c r="G99" s="74">
        <v>52.5</v>
      </c>
      <c r="H99" s="74" t="s">
        <v>384</v>
      </c>
    </row>
    <row r="100" spans="2:8" x14ac:dyDescent="0.35">
      <c r="B100" s="74">
        <v>71</v>
      </c>
      <c r="C100" s="74" t="s">
        <v>467</v>
      </c>
      <c r="D100" s="74" t="s">
        <v>466</v>
      </c>
      <c r="E100" s="74" t="s">
        <v>385</v>
      </c>
      <c r="F100" s="74">
        <v>2</v>
      </c>
      <c r="G100" s="74">
        <v>94.5</v>
      </c>
      <c r="H100" s="74" t="s">
        <v>384</v>
      </c>
    </row>
    <row r="101" spans="2:8" x14ac:dyDescent="0.35">
      <c r="B101" s="74">
        <v>72</v>
      </c>
      <c r="C101" s="74" t="s">
        <v>465</v>
      </c>
      <c r="D101" s="74" t="s">
        <v>464</v>
      </c>
      <c r="E101" s="74" t="s">
        <v>401</v>
      </c>
      <c r="F101" s="74">
        <v>3</v>
      </c>
      <c r="G101" s="74">
        <v>78.75</v>
      </c>
      <c r="H101" s="74" t="s">
        <v>384</v>
      </c>
    </row>
    <row r="102" spans="2:8" x14ac:dyDescent="0.35">
      <c r="B102" s="74">
        <v>73</v>
      </c>
      <c r="C102" s="74" t="s">
        <v>463</v>
      </c>
      <c r="D102" s="74" t="s">
        <v>462</v>
      </c>
      <c r="E102" s="74" t="s">
        <v>461</v>
      </c>
      <c r="F102" s="74">
        <v>3</v>
      </c>
      <c r="G102" s="74">
        <v>109.2</v>
      </c>
      <c r="H102" s="74" t="s">
        <v>384</v>
      </c>
    </row>
    <row r="103" spans="2:8" x14ac:dyDescent="0.35">
      <c r="B103" s="74">
        <v>74</v>
      </c>
      <c r="C103" s="74" t="s">
        <v>460</v>
      </c>
      <c r="D103" s="74" t="s">
        <v>459</v>
      </c>
      <c r="E103" s="74" t="s">
        <v>401</v>
      </c>
      <c r="F103" s="74">
        <v>3</v>
      </c>
      <c r="G103" s="74">
        <v>68.25</v>
      </c>
      <c r="H103" s="74" t="s">
        <v>384</v>
      </c>
    </row>
    <row r="104" spans="2:8" x14ac:dyDescent="0.35">
      <c r="B104" s="74">
        <v>75</v>
      </c>
      <c r="C104" s="74" t="s">
        <v>458</v>
      </c>
      <c r="D104" s="74" t="s">
        <v>457</v>
      </c>
      <c r="E104" s="74" t="s">
        <v>417</v>
      </c>
      <c r="F104" s="74">
        <v>3</v>
      </c>
      <c r="G104" s="74">
        <v>31.5</v>
      </c>
      <c r="H104" s="74" t="s">
        <v>384</v>
      </c>
    </row>
    <row r="105" spans="2:8" x14ac:dyDescent="0.35">
      <c r="B105" s="74">
        <v>76</v>
      </c>
      <c r="C105" s="74" t="s">
        <v>456</v>
      </c>
      <c r="D105" s="74" t="s">
        <v>455</v>
      </c>
      <c r="E105" s="74" t="s">
        <v>401</v>
      </c>
      <c r="F105" s="74">
        <v>3</v>
      </c>
      <c r="G105" s="74">
        <v>59.85</v>
      </c>
      <c r="H105" s="74" t="s">
        <v>384</v>
      </c>
    </row>
    <row r="106" spans="2:8" x14ac:dyDescent="0.35">
      <c r="B106" s="74">
        <v>77</v>
      </c>
      <c r="C106" s="74" t="s">
        <v>454</v>
      </c>
      <c r="D106" s="74" t="s">
        <v>453</v>
      </c>
      <c r="E106" s="74" t="s">
        <v>385</v>
      </c>
      <c r="F106" s="74">
        <v>3</v>
      </c>
      <c r="G106" s="74">
        <v>67.2</v>
      </c>
      <c r="H106" s="74" t="s">
        <v>384</v>
      </c>
    </row>
    <row r="107" spans="2:8" x14ac:dyDescent="0.35">
      <c r="B107" s="74">
        <v>78</v>
      </c>
      <c r="C107" s="74" t="s">
        <v>452</v>
      </c>
      <c r="D107" s="74" t="s">
        <v>451</v>
      </c>
      <c r="E107" s="74" t="s">
        <v>450</v>
      </c>
      <c r="F107" s="74">
        <v>3</v>
      </c>
      <c r="G107" s="74">
        <v>10.8</v>
      </c>
      <c r="H107" s="74" t="s">
        <v>384</v>
      </c>
    </row>
    <row r="108" spans="2:8" x14ac:dyDescent="0.35">
      <c r="B108" s="74">
        <v>79</v>
      </c>
      <c r="C108" s="74" t="s">
        <v>449</v>
      </c>
      <c r="D108" s="74" t="s">
        <v>448</v>
      </c>
      <c r="E108" s="74" t="s">
        <v>401</v>
      </c>
      <c r="F108" s="74">
        <v>4</v>
      </c>
      <c r="G108" s="74">
        <v>117.6</v>
      </c>
      <c r="H108" s="74" t="s">
        <v>384</v>
      </c>
    </row>
    <row r="109" spans="2:8" x14ac:dyDescent="0.35">
      <c r="B109" s="74">
        <v>80</v>
      </c>
      <c r="C109" s="74" t="s">
        <v>447</v>
      </c>
      <c r="D109" s="74" t="s">
        <v>446</v>
      </c>
      <c r="E109" s="74" t="s">
        <v>385</v>
      </c>
      <c r="F109" s="74">
        <v>5</v>
      </c>
      <c r="G109" s="74">
        <v>59.85</v>
      </c>
      <c r="H109" s="74" t="s">
        <v>384</v>
      </c>
    </row>
    <row r="110" spans="2:8" x14ac:dyDescent="0.35">
      <c r="B110" s="74">
        <v>81</v>
      </c>
      <c r="C110" s="74" t="s">
        <v>445</v>
      </c>
      <c r="D110" s="74" t="s">
        <v>444</v>
      </c>
      <c r="E110" s="74" t="s">
        <v>385</v>
      </c>
      <c r="F110" s="74">
        <v>3</v>
      </c>
      <c r="G110" s="74">
        <v>33.6</v>
      </c>
      <c r="H110" s="74" t="s">
        <v>384</v>
      </c>
    </row>
    <row r="111" spans="2:8" x14ac:dyDescent="0.35">
      <c r="B111" s="74">
        <v>82</v>
      </c>
      <c r="C111" s="74" t="s">
        <v>443</v>
      </c>
      <c r="D111" s="74" t="s">
        <v>442</v>
      </c>
      <c r="E111" s="74" t="s">
        <v>385</v>
      </c>
      <c r="F111" s="74">
        <v>3</v>
      </c>
      <c r="G111" s="74">
        <v>103.95</v>
      </c>
      <c r="H111" s="74" t="s">
        <v>384</v>
      </c>
    </row>
    <row r="112" spans="2:8" x14ac:dyDescent="0.35">
      <c r="B112" s="74">
        <v>83</v>
      </c>
      <c r="C112" s="74" t="s">
        <v>441</v>
      </c>
      <c r="D112" s="74" t="s">
        <v>440</v>
      </c>
      <c r="E112" s="74" t="s">
        <v>439</v>
      </c>
      <c r="F112" s="74">
        <v>4</v>
      </c>
      <c r="G112" s="74">
        <v>87.15</v>
      </c>
      <c r="H112" s="74" t="s">
        <v>384</v>
      </c>
    </row>
    <row r="113" spans="2:8" x14ac:dyDescent="0.35">
      <c r="B113" s="74">
        <v>84</v>
      </c>
      <c r="C113" s="74" t="s">
        <v>438</v>
      </c>
      <c r="D113" s="74" t="s">
        <v>437</v>
      </c>
      <c r="E113" s="74" t="s">
        <v>385</v>
      </c>
      <c r="F113" s="74">
        <v>2</v>
      </c>
      <c r="G113" s="74">
        <v>93.45</v>
      </c>
      <c r="H113" s="74" t="s">
        <v>384</v>
      </c>
    </row>
    <row r="114" spans="2:8" x14ac:dyDescent="0.35">
      <c r="B114" s="74">
        <v>85</v>
      </c>
      <c r="C114" s="74" t="s">
        <v>436</v>
      </c>
      <c r="D114" s="74" t="s">
        <v>435</v>
      </c>
      <c r="E114" s="74" t="s">
        <v>434</v>
      </c>
      <c r="F114" s="74">
        <v>2</v>
      </c>
      <c r="G114" s="74">
        <v>59.85</v>
      </c>
      <c r="H114" s="74" t="s">
        <v>384</v>
      </c>
    </row>
    <row r="115" spans="2:8" x14ac:dyDescent="0.35">
      <c r="B115" s="74">
        <v>86</v>
      </c>
      <c r="C115" s="74" t="s">
        <v>433</v>
      </c>
      <c r="D115" s="74" t="s">
        <v>432</v>
      </c>
      <c r="E115" s="74" t="s">
        <v>431</v>
      </c>
      <c r="F115" s="74">
        <v>3</v>
      </c>
      <c r="G115" s="74">
        <v>53.55</v>
      </c>
      <c r="H115" s="74" t="s">
        <v>384</v>
      </c>
    </row>
    <row r="116" spans="2:8" x14ac:dyDescent="0.35">
      <c r="B116" s="74">
        <v>87</v>
      </c>
      <c r="C116" s="74" t="s">
        <v>430</v>
      </c>
      <c r="D116" s="74" t="s">
        <v>429</v>
      </c>
      <c r="E116" s="74" t="s">
        <v>401</v>
      </c>
      <c r="F116" s="74">
        <v>5</v>
      </c>
      <c r="G116" s="74">
        <v>65.099999999999994</v>
      </c>
      <c r="H116" s="74" t="s">
        <v>384</v>
      </c>
    </row>
    <row r="117" spans="2:8" x14ac:dyDescent="0.35">
      <c r="B117" s="74">
        <v>88</v>
      </c>
      <c r="C117" s="74" t="s">
        <v>428</v>
      </c>
      <c r="D117" s="74" t="s">
        <v>427</v>
      </c>
      <c r="E117" s="74" t="s">
        <v>401</v>
      </c>
      <c r="F117" s="74">
        <v>3</v>
      </c>
      <c r="G117" s="74">
        <v>232.05</v>
      </c>
      <c r="H117" s="74" t="s">
        <v>384</v>
      </c>
    </row>
    <row r="118" spans="2:8" x14ac:dyDescent="0.35">
      <c r="B118" s="74">
        <v>89</v>
      </c>
      <c r="C118" s="74" t="s">
        <v>426</v>
      </c>
      <c r="D118" s="74" t="s">
        <v>425</v>
      </c>
      <c r="E118" s="74" t="s">
        <v>401</v>
      </c>
      <c r="F118" s="74">
        <v>3</v>
      </c>
      <c r="G118" s="74">
        <v>84</v>
      </c>
      <c r="H118" s="74" t="s">
        <v>384</v>
      </c>
    </row>
    <row r="119" spans="2:8" x14ac:dyDescent="0.35">
      <c r="B119" s="74">
        <v>90</v>
      </c>
      <c r="C119" s="74" t="s">
        <v>424</v>
      </c>
      <c r="D119" s="74" t="s">
        <v>423</v>
      </c>
      <c r="E119" s="74" t="s">
        <v>401</v>
      </c>
      <c r="F119" s="74">
        <v>3</v>
      </c>
      <c r="G119" s="74">
        <v>113.4</v>
      </c>
      <c r="H119" s="74" t="s">
        <v>384</v>
      </c>
    </row>
    <row r="120" spans="2:8" x14ac:dyDescent="0.35">
      <c r="B120" s="74">
        <v>91</v>
      </c>
      <c r="C120" s="74" t="s">
        <v>422</v>
      </c>
      <c r="D120" s="74" t="s">
        <v>421</v>
      </c>
      <c r="E120" s="74" t="s">
        <v>420</v>
      </c>
      <c r="F120" s="74">
        <v>3</v>
      </c>
      <c r="G120" s="74">
        <v>27.3</v>
      </c>
      <c r="H120" s="74" t="s">
        <v>384</v>
      </c>
    </row>
    <row r="121" spans="2:8" x14ac:dyDescent="0.35">
      <c r="B121" s="74">
        <v>92</v>
      </c>
      <c r="C121" s="74" t="s">
        <v>419</v>
      </c>
      <c r="D121" s="74" t="s">
        <v>418</v>
      </c>
      <c r="E121" s="74" t="s">
        <v>417</v>
      </c>
      <c r="F121" s="74">
        <v>3</v>
      </c>
      <c r="G121" s="74">
        <v>51.45</v>
      </c>
      <c r="H121" s="74" t="s">
        <v>384</v>
      </c>
    </row>
    <row r="122" spans="2:8" x14ac:dyDescent="0.35">
      <c r="B122" s="74">
        <v>93</v>
      </c>
      <c r="C122" s="74" t="s">
        <v>416</v>
      </c>
      <c r="D122" s="74" t="s">
        <v>402</v>
      </c>
      <c r="E122" s="74" t="s">
        <v>385</v>
      </c>
      <c r="F122" s="74">
        <v>2</v>
      </c>
      <c r="G122" s="74">
        <v>54.6</v>
      </c>
      <c r="H122" s="74" t="s">
        <v>384</v>
      </c>
    </row>
    <row r="123" spans="2:8" x14ac:dyDescent="0.35">
      <c r="B123" s="74">
        <v>94</v>
      </c>
      <c r="C123" s="74" t="s">
        <v>415</v>
      </c>
      <c r="D123" s="74" t="s">
        <v>414</v>
      </c>
      <c r="E123" s="74" t="s">
        <v>413</v>
      </c>
      <c r="F123" s="74">
        <v>3</v>
      </c>
      <c r="G123" s="74">
        <v>89.25</v>
      </c>
      <c r="H123" s="74" t="s">
        <v>384</v>
      </c>
    </row>
    <row r="124" spans="2:8" x14ac:dyDescent="0.35">
      <c r="B124" s="74">
        <v>95</v>
      </c>
      <c r="C124" s="74" t="s">
        <v>412</v>
      </c>
      <c r="D124" s="74" t="s">
        <v>411</v>
      </c>
      <c r="E124" s="74" t="s">
        <v>410</v>
      </c>
      <c r="F124" s="74">
        <v>3</v>
      </c>
      <c r="G124" s="74">
        <v>52.71</v>
      </c>
      <c r="H124" s="74" t="s">
        <v>384</v>
      </c>
    </row>
    <row r="125" spans="2:8" x14ac:dyDescent="0.35">
      <c r="B125" s="74">
        <v>96</v>
      </c>
      <c r="C125" s="74" t="s">
        <v>409</v>
      </c>
      <c r="D125" s="74" t="s">
        <v>408</v>
      </c>
      <c r="E125" s="74" t="s">
        <v>385</v>
      </c>
      <c r="F125" s="74">
        <v>3</v>
      </c>
      <c r="G125" s="74">
        <v>47.25</v>
      </c>
      <c r="H125" s="74" t="s">
        <v>384</v>
      </c>
    </row>
    <row r="126" spans="2:8" x14ac:dyDescent="0.35">
      <c r="B126" s="74">
        <v>97</v>
      </c>
      <c r="C126" s="74" t="s">
        <v>407</v>
      </c>
      <c r="D126" s="74" t="s">
        <v>406</v>
      </c>
      <c r="E126" s="74" t="s">
        <v>385</v>
      </c>
      <c r="F126" s="74">
        <v>3</v>
      </c>
      <c r="G126" s="74">
        <v>61.95</v>
      </c>
      <c r="H126" s="74" t="s">
        <v>384</v>
      </c>
    </row>
    <row r="127" spans="2:8" x14ac:dyDescent="0.35">
      <c r="B127" s="74">
        <v>98</v>
      </c>
      <c r="C127" s="74" t="s">
        <v>405</v>
      </c>
      <c r="D127" s="74" t="s">
        <v>404</v>
      </c>
      <c r="E127" s="74" t="s">
        <v>385</v>
      </c>
      <c r="F127" s="74">
        <v>3</v>
      </c>
      <c r="G127" s="74">
        <v>66.150000000000006</v>
      </c>
      <c r="H127" s="74" t="s">
        <v>384</v>
      </c>
    </row>
    <row r="128" spans="2:8" x14ac:dyDescent="0.35">
      <c r="B128" s="74">
        <v>99</v>
      </c>
      <c r="C128" s="74" t="s">
        <v>403</v>
      </c>
      <c r="D128" s="74" t="s">
        <v>402</v>
      </c>
      <c r="E128" s="74" t="s">
        <v>401</v>
      </c>
      <c r="F128" s="74">
        <v>3</v>
      </c>
      <c r="G128" s="74">
        <v>48.3</v>
      </c>
      <c r="H128" s="74" t="s">
        <v>384</v>
      </c>
    </row>
    <row r="129" spans="2:8" x14ac:dyDescent="0.35">
      <c r="B129" s="74">
        <v>100</v>
      </c>
      <c r="C129" s="74" t="s">
        <v>400</v>
      </c>
      <c r="D129" s="74" t="s">
        <v>399</v>
      </c>
      <c r="E129" s="74" t="s">
        <v>398</v>
      </c>
      <c r="F129" s="74">
        <v>3</v>
      </c>
      <c r="G129" s="74">
        <v>101.85</v>
      </c>
      <c r="H129" s="74" t="s">
        <v>384</v>
      </c>
    </row>
    <row r="130" spans="2:8" x14ac:dyDescent="0.35">
      <c r="B130" s="74">
        <v>101</v>
      </c>
      <c r="C130" s="74" t="s">
        <v>397</v>
      </c>
      <c r="D130" s="74" t="s">
        <v>396</v>
      </c>
      <c r="E130" s="74" t="s">
        <v>395</v>
      </c>
      <c r="F130" s="74">
        <v>3</v>
      </c>
      <c r="G130" s="74">
        <v>60.79</v>
      </c>
      <c r="H130" s="74" t="s">
        <v>384</v>
      </c>
    </row>
    <row r="131" spans="2:8" x14ac:dyDescent="0.35">
      <c r="B131" s="74">
        <v>102</v>
      </c>
      <c r="C131" s="74" t="s">
        <v>394</v>
      </c>
      <c r="D131" s="74" t="s">
        <v>393</v>
      </c>
      <c r="E131" s="74" t="s">
        <v>385</v>
      </c>
      <c r="F131" s="74">
        <v>2</v>
      </c>
      <c r="G131" s="74">
        <v>57.75</v>
      </c>
      <c r="H131" s="74" t="s">
        <v>384</v>
      </c>
    </row>
    <row r="132" spans="2:8" x14ac:dyDescent="0.35">
      <c r="B132" s="74">
        <v>103</v>
      </c>
      <c r="C132" s="74" t="s">
        <v>392</v>
      </c>
      <c r="D132" s="74" t="s">
        <v>391</v>
      </c>
      <c r="E132" s="74" t="s">
        <v>390</v>
      </c>
      <c r="F132" s="74">
        <v>2</v>
      </c>
      <c r="G132" s="74">
        <v>88.51</v>
      </c>
      <c r="H132" s="74" t="s">
        <v>384</v>
      </c>
    </row>
    <row r="133" spans="2:8" x14ac:dyDescent="0.35">
      <c r="B133" s="74">
        <v>104</v>
      </c>
      <c r="C133" s="74" t="s">
        <v>389</v>
      </c>
      <c r="D133" s="74" t="s">
        <v>388</v>
      </c>
      <c r="E133" s="74" t="s">
        <v>385</v>
      </c>
      <c r="F133" s="74">
        <v>3</v>
      </c>
      <c r="G133" s="74">
        <v>66.150000000000006</v>
      </c>
      <c r="H133" s="74" t="s">
        <v>384</v>
      </c>
    </row>
    <row r="134" spans="2:8" x14ac:dyDescent="0.35">
      <c r="B134" s="74">
        <v>105</v>
      </c>
      <c r="C134" s="74" t="s">
        <v>387</v>
      </c>
      <c r="D134" s="74" t="s">
        <v>386</v>
      </c>
      <c r="E134" s="74" t="s">
        <v>385</v>
      </c>
      <c r="F134" s="74">
        <v>3</v>
      </c>
      <c r="G134" s="74">
        <v>50.4</v>
      </c>
      <c r="H134" s="74" t="s">
        <v>384</v>
      </c>
    </row>
    <row r="141" spans="2:8" x14ac:dyDescent="0.35">
      <c r="B141" s="74" t="s">
        <v>383</v>
      </c>
      <c r="C141" s="74" t="s">
        <v>382</v>
      </c>
      <c r="D141" s="74" t="s">
        <v>381</v>
      </c>
    </row>
    <row r="142" spans="2:8" x14ac:dyDescent="0.35">
      <c r="B142" s="74">
        <v>1</v>
      </c>
      <c r="C142" s="74" t="s">
        <v>380</v>
      </c>
      <c r="D142" s="74" t="s">
        <v>379</v>
      </c>
    </row>
    <row r="143" spans="2:8" x14ac:dyDescent="0.35">
      <c r="B143" s="74">
        <v>2</v>
      </c>
      <c r="C143" s="74" t="s">
        <v>378</v>
      </c>
      <c r="D143" s="74" t="s">
        <v>377</v>
      </c>
    </row>
    <row r="144" spans="2:8" x14ac:dyDescent="0.35">
      <c r="B144" s="74">
        <v>3</v>
      </c>
      <c r="C144" s="74" t="s">
        <v>376</v>
      </c>
      <c r="D144" s="74" t="s">
        <v>375</v>
      </c>
    </row>
    <row r="145" spans="2:4" x14ac:dyDescent="0.35">
      <c r="B145" s="74">
        <v>4</v>
      </c>
      <c r="C145" s="74" t="s">
        <v>374</v>
      </c>
      <c r="D145" s="74" t="s">
        <v>373</v>
      </c>
    </row>
    <row r="146" spans="2:4" x14ac:dyDescent="0.35">
      <c r="B146" s="74">
        <v>5</v>
      </c>
      <c r="C146" s="74" t="s">
        <v>372</v>
      </c>
      <c r="D146" s="74" t="s">
        <v>371</v>
      </c>
    </row>
    <row r="147" spans="2:4" x14ac:dyDescent="0.35">
      <c r="B147" s="74">
        <v>6</v>
      </c>
      <c r="C147" s="74" t="s">
        <v>370</v>
      </c>
      <c r="D147" s="74" t="s">
        <v>369</v>
      </c>
    </row>
    <row r="148" spans="2:4" x14ac:dyDescent="0.35">
      <c r="B148" s="74">
        <v>7</v>
      </c>
      <c r="C148" s="74" t="s">
        <v>368</v>
      </c>
      <c r="D148" s="74" t="s">
        <v>367</v>
      </c>
    </row>
    <row r="149" spans="2:4" x14ac:dyDescent="0.35">
      <c r="B149" s="74">
        <v>8</v>
      </c>
      <c r="C149" s="74" t="s">
        <v>366</v>
      </c>
      <c r="D149" s="74" t="s">
        <v>365</v>
      </c>
    </row>
    <row r="150" spans="2:4" x14ac:dyDescent="0.35">
      <c r="B150" s="74">
        <v>9</v>
      </c>
      <c r="C150" s="74" t="s">
        <v>364</v>
      </c>
      <c r="D150" s="74" t="s">
        <v>363</v>
      </c>
    </row>
    <row r="151" spans="2:4" x14ac:dyDescent="0.35">
      <c r="B151" s="74">
        <v>10</v>
      </c>
      <c r="C151" s="74" t="s">
        <v>362</v>
      </c>
      <c r="D151" s="74" t="s">
        <v>361</v>
      </c>
    </row>
    <row r="152" spans="2:4" x14ac:dyDescent="0.35">
      <c r="B152" s="74">
        <v>11</v>
      </c>
      <c r="C152" s="74" t="s">
        <v>360</v>
      </c>
      <c r="D152" s="74" t="s">
        <v>359</v>
      </c>
    </row>
    <row r="153" spans="2:4" x14ac:dyDescent="0.35">
      <c r="B153" s="74">
        <v>12</v>
      </c>
      <c r="C153" s="74" t="s">
        <v>358</v>
      </c>
      <c r="D153" s="74" t="s">
        <v>357</v>
      </c>
    </row>
    <row r="154" spans="2:4" x14ac:dyDescent="0.35">
      <c r="B154" s="74">
        <v>13</v>
      </c>
      <c r="C154" s="74" t="s">
        <v>356</v>
      </c>
      <c r="D154" s="74" t="s">
        <v>355</v>
      </c>
    </row>
    <row r="155" spans="2:4" x14ac:dyDescent="0.35">
      <c r="B155" s="74">
        <v>14</v>
      </c>
      <c r="C155" s="74" t="s">
        <v>354</v>
      </c>
      <c r="D155" s="74" t="s">
        <v>353</v>
      </c>
    </row>
    <row r="156" spans="2:4" x14ac:dyDescent="0.35">
      <c r="B156" s="74">
        <v>16</v>
      </c>
      <c r="C156" s="74" t="s">
        <v>352</v>
      </c>
      <c r="D156" s="74" t="s">
        <v>351</v>
      </c>
    </row>
    <row r="157" spans="2:4" x14ac:dyDescent="0.35">
      <c r="B157" s="74">
        <v>17</v>
      </c>
      <c r="C157" s="74" t="s">
        <v>350</v>
      </c>
      <c r="D157" s="74" t="s">
        <v>349</v>
      </c>
    </row>
    <row r="158" spans="2:4" x14ac:dyDescent="0.35">
      <c r="B158" s="74">
        <v>18</v>
      </c>
      <c r="C158" s="74" t="s">
        <v>348</v>
      </c>
      <c r="D158" s="74" t="s">
        <v>347</v>
      </c>
    </row>
    <row r="159" spans="2:4" x14ac:dyDescent="0.35">
      <c r="B159" s="74">
        <v>19</v>
      </c>
      <c r="C159" s="74" t="s">
        <v>346</v>
      </c>
      <c r="D159" s="74" t="s">
        <v>345</v>
      </c>
    </row>
    <row r="160" spans="2:4" x14ac:dyDescent="0.35">
      <c r="B160" s="74">
        <v>20</v>
      </c>
      <c r="C160" s="74" t="s">
        <v>344</v>
      </c>
      <c r="D160" s="74" t="s">
        <v>343</v>
      </c>
    </row>
    <row r="161" spans="2:4" x14ac:dyDescent="0.35">
      <c r="B161" s="74">
        <v>21</v>
      </c>
      <c r="C161" s="74" t="s">
        <v>342</v>
      </c>
      <c r="D161" s="74" t="s">
        <v>341</v>
      </c>
    </row>
    <row r="162" spans="2:4" x14ac:dyDescent="0.35">
      <c r="B162" s="74">
        <v>22</v>
      </c>
      <c r="C162" s="74" t="s">
        <v>340</v>
      </c>
      <c r="D162" s="74" t="s">
        <v>339</v>
      </c>
    </row>
    <row r="163" spans="2:4" x14ac:dyDescent="0.35">
      <c r="B163" s="74">
        <v>23</v>
      </c>
      <c r="C163" s="74" t="s">
        <v>338</v>
      </c>
      <c r="D163" s="74" t="s">
        <v>337</v>
      </c>
    </row>
    <row r="164" spans="2:4" x14ac:dyDescent="0.35">
      <c r="B164" s="74">
        <v>24</v>
      </c>
      <c r="C164" s="74" t="s">
        <v>336</v>
      </c>
      <c r="D164" s="74" t="s">
        <v>335</v>
      </c>
    </row>
    <row r="165" spans="2:4" x14ac:dyDescent="0.35">
      <c r="B165" s="74">
        <v>25</v>
      </c>
      <c r="C165" s="74" t="s">
        <v>334</v>
      </c>
      <c r="D165" s="74" t="s">
        <v>333</v>
      </c>
    </row>
    <row r="166" spans="2:4" x14ac:dyDescent="0.35">
      <c r="B166" s="74">
        <v>26</v>
      </c>
      <c r="C166" s="74" t="s">
        <v>332</v>
      </c>
      <c r="D166" s="74" t="s">
        <v>331</v>
      </c>
    </row>
    <row r="167" spans="2:4" x14ac:dyDescent="0.35">
      <c r="B167" s="74">
        <v>27</v>
      </c>
      <c r="C167" s="74" t="s">
        <v>330</v>
      </c>
      <c r="D167" s="74" t="s">
        <v>329</v>
      </c>
    </row>
    <row r="168" spans="2:4" x14ac:dyDescent="0.35">
      <c r="B168" s="74">
        <v>28</v>
      </c>
      <c r="C168" s="74" t="s">
        <v>328</v>
      </c>
      <c r="D168" s="74" t="s">
        <v>327</v>
      </c>
    </row>
    <row r="169" spans="2:4" x14ac:dyDescent="0.35">
      <c r="B169" s="74">
        <v>29</v>
      </c>
      <c r="C169" s="74" t="s">
        <v>326</v>
      </c>
      <c r="D169" s="74" t="s">
        <v>325</v>
      </c>
    </row>
    <row r="170" spans="2:4" x14ac:dyDescent="0.35">
      <c r="B170" s="74">
        <v>30</v>
      </c>
      <c r="C170" s="74" t="s">
        <v>324</v>
      </c>
      <c r="D170" s="74" t="s">
        <v>323</v>
      </c>
    </row>
    <row r="171" spans="2:4" x14ac:dyDescent="0.35">
      <c r="B171" s="74">
        <v>31</v>
      </c>
      <c r="C171" s="74" t="s">
        <v>322</v>
      </c>
      <c r="D171" s="74" t="s">
        <v>321</v>
      </c>
    </row>
    <row r="172" spans="2:4" x14ac:dyDescent="0.35">
      <c r="B172" s="74">
        <v>32</v>
      </c>
      <c r="C172" s="74" t="s">
        <v>320</v>
      </c>
      <c r="D172" s="74" t="s">
        <v>319</v>
      </c>
    </row>
    <row r="173" spans="2:4" x14ac:dyDescent="0.35">
      <c r="B173" s="74">
        <v>34</v>
      </c>
      <c r="C173" s="74" t="s">
        <v>318</v>
      </c>
      <c r="D173" s="74" t="s">
        <v>317</v>
      </c>
    </row>
    <row r="174" spans="2:4" x14ac:dyDescent="0.35">
      <c r="B174" s="74">
        <v>35</v>
      </c>
      <c r="C174" s="74" t="s">
        <v>316</v>
      </c>
      <c r="D174" s="74" t="s">
        <v>315</v>
      </c>
    </row>
    <row r="175" spans="2:4" x14ac:dyDescent="0.35">
      <c r="B175" s="74">
        <v>36</v>
      </c>
      <c r="C175" s="74" t="s">
        <v>314</v>
      </c>
      <c r="D175" s="74" t="s">
        <v>313</v>
      </c>
    </row>
    <row r="176" spans="2:4" x14ac:dyDescent="0.35">
      <c r="B176" s="74">
        <v>37</v>
      </c>
      <c r="C176" s="74" t="s">
        <v>312</v>
      </c>
      <c r="D176" s="74" t="s">
        <v>311</v>
      </c>
    </row>
    <row r="177" spans="2:4" x14ac:dyDescent="0.35">
      <c r="B177" s="74">
        <v>38</v>
      </c>
      <c r="C177" s="74" t="s">
        <v>310</v>
      </c>
      <c r="D177" s="74" t="s">
        <v>309</v>
      </c>
    </row>
    <row r="178" spans="2:4" x14ac:dyDescent="0.35">
      <c r="B178" s="74">
        <v>39</v>
      </c>
      <c r="C178" s="74" t="s">
        <v>308</v>
      </c>
      <c r="D178" s="74" t="s">
        <v>307</v>
      </c>
    </row>
    <row r="179" spans="2:4" x14ac:dyDescent="0.35">
      <c r="B179" s="74">
        <v>40</v>
      </c>
      <c r="C179" s="74" t="s">
        <v>306</v>
      </c>
      <c r="D179" s="74" t="s">
        <v>305</v>
      </c>
    </row>
    <row r="180" spans="2:4" x14ac:dyDescent="0.35">
      <c r="B180" s="74">
        <v>41</v>
      </c>
      <c r="C180" s="74" t="s">
        <v>304</v>
      </c>
      <c r="D180" s="74" t="s">
        <v>303</v>
      </c>
    </row>
    <row r="181" spans="2:4" x14ac:dyDescent="0.35">
      <c r="B181" s="74">
        <v>42</v>
      </c>
      <c r="C181" s="74" t="s">
        <v>302</v>
      </c>
      <c r="D181" s="74" t="s">
        <v>301</v>
      </c>
    </row>
    <row r="182" spans="2:4" x14ac:dyDescent="0.35">
      <c r="B182" s="74">
        <v>43</v>
      </c>
      <c r="C182" s="74" t="s">
        <v>300</v>
      </c>
      <c r="D182" s="74" t="s">
        <v>299</v>
      </c>
    </row>
    <row r="183" spans="2:4" x14ac:dyDescent="0.35">
      <c r="B183" s="74">
        <v>44</v>
      </c>
      <c r="C183" s="74" t="s">
        <v>298</v>
      </c>
      <c r="D183" s="74" t="s">
        <v>297</v>
      </c>
    </row>
    <row r="184" spans="2:4" x14ac:dyDescent="0.35">
      <c r="B184" s="74">
        <v>45</v>
      </c>
      <c r="C184" s="74" t="s">
        <v>296</v>
      </c>
      <c r="D184" s="74" t="s">
        <v>295</v>
      </c>
    </row>
    <row r="185" spans="2:4" x14ac:dyDescent="0.35">
      <c r="B185" s="74">
        <v>46</v>
      </c>
      <c r="C185" s="74" t="s">
        <v>294</v>
      </c>
      <c r="D185" s="74" t="s">
        <v>293</v>
      </c>
    </row>
    <row r="186" spans="2:4" x14ac:dyDescent="0.35">
      <c r="B186" s="74">
        <v>47</v>
      </c>
      <c r="C186" s="74" t="s">
        <v>292</v>
      </c>
      <c r="D186" s="74" t="s">
        <v>291</v>
      </c>
    </row>
    <row r="187" spans="2:4" x14ac:dyDescent="0.35">
      <c r="B187" s="74">
        <v>48</v>
      </c>
      <c r="C187" s="74" t="s">
        <v>290</v>
      </c>
      <c r="D187" s="74" t="s">
        <v>289</v>
      </c>
    </row>
    <row r="188" spans="2:4" x14ac:dyDescent="0.35">
      <c r="B188" s="74">
        <v>49</v>
      </c>
      <c r="C188" s="74" t="s">
        <v>288</v>
      </c>
      <c r="D188" s="74" t="s">
        <v>287</v>
      </c>
    </row>
    <row r="189" spans="2:4" x14ac:dyDescent="0.35">
      <c r="B189" s="74">
        <v>50</v>
      </c>
      <c r="C189" s="74" t="s">
        <v>286</v>
      </c>
      <c r="D189" s="74" t="s">
        <v>285</v>
      </c>
    </row>
    <row r="190" spans="2:4" x14ac:dyDescent="0.35">
      <c r="B190" s="74">
        <v>51</v>
      </c>
      <c r="C190" s="74" t="s">
        <v>284</v>
      </c>
      <c r="D190" s="74" t="s">
        <v>283</v>
      </c>
    </row>
    <row r="191" spans="2:4" x14ac:dyDescent="0.35">
      <c r="B191" s="74">
        <v>52</v>
      </c>
      <c r="C191" s="74" t="s">
        <v>282</v>
      </c>
      <c r="D191" s="74" t="s">
        <v>281</v>
      </c>
    </row>
    <row r="192" spans="2:4" x14ac:dyDescent="0.35">
      <c r="B192" s="74">
        <v>53</v>
      </c>
      <c r="C192" s="74" t="s">
        <v>280</v>
      </c>
      <c r="D192" s="74" t="s">
        <v>279</v>
      </c>
    </row>
    <row r="193" spans="2:4" x14ac:dyDescent="0.35">
      <c r="B193" s="74">
        <v>54</v>
      </c>
      <c r="C193" s="74" t="s">
        <v>278</v>
      </c>
      <c r="D193" s="74" t="s">
        <v>277</v>
      </c>
    </row>
    <row r="194" spans="2:4" x14ac:dyDescent="0.35">
      <c r="B194" s="74">
        <v>55</v>
      </c>
      <c r="C194" s="74" t="s">
        <v>276</v>
      </c>
      <c r="D194" s="74" t="s">
        <v>275</v>
      </c>
    </row>
    <row r="195" spans="2:4" x14ac:dyDescent="0.35">
      <c r="B195" s="74">
        <v>56</v>
      </c>
      <c r="C195" s="74" t="s">
        <v>274</v>
      </c>
      <c r="D195" s="74" t="s">
        <v>273</v>
      </c>
    </row>
    <row r="196" spans="2:4" x14ac:dyDescent="0.35">
      <c r="B196" s="74">
        <v>57</v>
      </c>
      <c r="C196" s="74" t="s">
        <v>272</v>
      </c>
      <c r="D196" s="74" t="s">
        <v>271</v>
      </c>
    </row>
    <row r="197" spans="2:4" x14ac:dyDescent="0.35">
      <c r="B197" s="74">
        <v>58</v>
      </c>
      <c r="C197" s="74" t="s">
        <v>270</v>
      </c>
      <c r="D197" s="74" t="s">
        <v>269</v>
      </c>
    </row>
    <row r="198" spans="2:4" x14ac:dyDescent="0.35">
      <c r="B198" s="74">
        <v>59</v>
      </c>
      <c r="C198" s="74" t="s">
        <v>268</v>
      </c>
      <c r="D198" s="74" t="s">
        <v>267</v>
      </c>
    </row>
    <row r="199" spans="2:4" x14ac:dyDescent="0.35">
      <c r="B199" s="74">
        <v>60</v>
      </c>
      <c r="C199" s="74" t="s">
        <v>266</v>
      </c>
      <c r="D199" s="74" t="s">
        <v>265</v>
      </c>
    </row>
    <row r="200" spans="2:4" x14ac:dyDescent="0.35">
      <c r="B200" s="74">
        <v>62</v>
      </c>
      <c r="C200" s="74" t="s">
        <v>264</v>
      </c>
      <c r="D200" s="74" t="s">
        <v>263</v>
      </c>
    </row>
    <row r="201" spans="2:4" x14ac:dyDescent="0.35">
      <c r="B201" s="74">
        <v>63</v>
      </c>
      <c r="C201" s="74" t="s">
        <v>262</v>
      </c>
      <c r="D201" s="74" t="s">
        <v>261</v>
      </c>
    </row>
    <row r="202" spans="2:4" x14ac:dyDescent="0.35">
      <c r="B202" s="74">
        <v>64</v>
      </c>
      <c r="C202" s="74" t="s">
        <v>260</v>
      </c>
      <c r="D202" s="74" t="s">
        <v>259</v>
      </c>
    </row>
    <row r="203" spans="2:4" x14ac:dyDescent="0.35">
      <c r="B203" s="74">
        <v>65</v>
      </c>
      <c r="C203" s="74" t="s">
        <v>258</v>
      </c>
      <c r="D203" s="74" t="s">
        <v>257</v>
      </c>
    </row>
    <row r="204" spans="2:4" x14ac:dyDescent="0.35">
      <c r="B204" s="74">
        <v>66</v>
      </c>
      <c r="C204" s="74" t="s">
        <v>256</v>
      </c>
      <c r="D204" s="74" t="s">
        <v>255</v>
      </c>
    </row>
    <row r="205" spans="2:4" x14ac:dyDescent="0.35">
      <c r="B205" s="74">
        <v>67</v>
      </c>
      <c r="C205" s="74" t="s">
        <v>254</v>
      </c>
      <c r="D205" s="74" t="s">
        <v>253</v>
      </c>
    </row>
    <row r="206" spans="2:4" x14ac:dyDescent="0.35">
      <c r="B206" s="74">
        <v>68</v>
      </c>
      <c r="C206" s="74" t="s">
        <v>252</v>
      </c>
      <c r="D206" s="74" t="s">
        <v>251</v>
      </c>
    </row>
    <row r="207" spans="2:4" x14ac:dyDescent="0.35">
      <c r="B207" s="74">
        <v>69</v>
      </c>
      <c r="C207" s="74" t="s">
        <v>250</v>
      </c>
      <c r="D207" s="74" t="s">
        <v>249</v>
      </c>
    </row>
    <row r="208" spans="2:4" x14ac:dyDescent="0.35">
      <c r="B208" s="74">
        <v>70</v>
      </c>
      <c r="C208" s="74" t="s">
        <v>248</v>
      </c>
      <c r="D208" s="74" t="s">
        <v>247</v>
      </c>
    </row>
    <row r="209" spans="2:4" x14ac:dyDescent="0.35">
      <c r="B209" s="74">
        <v>71</v>
      </c>
      <c r="C209" s="74" t="s">
        <v>246</v>
      </c>
      <c r="D209" s="74" t="s">
        <v>245</v>
      </c>
    </row>
    <row r="210" spans="2:4" x14ac:dyDescent="0.35">
      <c r="B210" s="74">
        <v>72</v>
      </c>
      <c r="C210" s="74" t="s">
        <v>244</v>
      </c>
      <c r="D210" s="74" t="s">
        <v>243</v>
      </c>
    </row>
    <row r="211" spans="2:4" x14ac:dyDescent="0.35">
      <c r="B211" s="74">
        <v>73</v>
      </c>
      <c r="C211" s="74" t="s">
        <v>242</v>
      </c>
      <c r="D211" s="74" t="s">
        <v>241</v>
      </c>
    </row>
    <row r="212" spans="2:4" x14ac:dyDescent="0.35">
      <c r="B212" s="74">
        <v>74</v>
      </c>
      <c r="C212" s="74" t="s">
        <v>240</v>
      </c>
      <c r="D212" s="74" t="s">
        <v>239</v>
      </c>
    </row>
    <row r="213" spans="2:4" x14ac:dyDescent="0.35">
      <c r="B213" s="74">
        <v>75</v>
      </c>
      <c r="C213" s="74" t="s">
        <v>238</v>
      </c>
      <c r="D213" s="74" t="s">
        <v>237</v>
      </c>
    </row>
    <row r="214" spans="2:4" x14ac:dyDescent="0.35">
      <c r="B214" s="74">
        <v>76</v>
      </c>
      <c r="C214" s="74" t="s">
        <v>236</v>
      </c>
      <c r="D214" s="74" t="s">
        <v>235</v>
      </c>
    </row>
    <row r="215" spans="2:4" x14ac:dyDescent="0.35">
      <c r="B215" s="74">
        <v>77</v>
      </c>
      <c r="C215" s="74" t="s">
        <v>234</v>
      </c>
      <c r="D215" s="74" t="s">
        <v>233</v>
      </c>
    </row>
    <row r="216" spans="2:4" x14ac:dyDescent="0.35">
      <c r="B216" s="74">
        <v>78</v>
      </c>
      <c r="C216" s="74" t="s">
        <v>232</v>
      </c>
      <c r="D216" s="74" t="s">
        <v>231</v>
      </c>
    </row>
    <row r="217" spans="2:4" x14ac:dyDescent="0.35">
      <c r="B217" s="74">
        <v>79</v>
      </c>
      <c r="C217" s="74" t="s">
        <v>230</v>
      </c>
      <c r="D217" s="74" t="s">
        <v>229</v>
      </c>
    </row>
    <row r="218" spans="2:4" x14ac:dyDescent="0.35">
      <c r="B218" s="74">
        <v>80</v>
      </c>
      <c r="C218" s="74" t="s">
        <v>228</v>
      </c>
      <c r="D218" s="74" t="s">
        <v>227</v>
      </c>
    </row>
    <row r="219" spans="2:4" x14ac:dyDescent="0.35">
      <c r="B219" s="74">
        <v>81</v>
      </c>
      <c r="C219" s="74" t="s">
        <v>226</v>
      </c>
      <c r="D219" s="74" t="s">
        <v>225</v>
      </c>
    </row>
    <row r="220" spans="2:4" x14ac:dyDescent="0.35">
      <c r="B220" s="74">
        <v>82</v>
      </c>
      <c r="C220" s="74" t="s">
        <v>224</v>
      </c>
      <c r="D220" s="74" t="s">
        <v>223</v>
      </c>
    </row>
    <row r="221" spans="2:4" x14ac:dyDescent="0.35">
      <c r="B221" s="74">
        <v>83</v>
      </c>
      <c r="C221" s="74" t="s">
        <v>222</v>
      </c>
      <c r="D221" s="74" t="s">
        <v>221</v>
      </c>
    </row>
    <row r="222" spans="2:4" x14ac:dyDescent="0.35">
      <c r="B222" s="74">
        <v>84</v>
      </c>
      <c r="C222" s="74" t="s">
        <v>220</v>
      </c>
      <c r="D222" s="74" t="s">
        <v>219</v>
      </c>
    </row>
    <row r="223" spans="2:4" x14ac:dyDescent="0.35">
      <c r="B223" s="74">
        <v>85</v>
      </c>
      <c r="C223" s="74" t="s">
        <v>218</v>
      </c>
      <c r="D223" s="74" t="s">
        <v>217</v>
      </c>
    </row>
    <row r="224" spans="2:4" x14ac:dyDescent="0.35">
      <c r="B224" s="74">
        <v>86</v>
      </c>
      <c r="C224" s="74" t="s">
        <v>216</v>
      </c>
      <c r="D224" s="74" t="s">
        <v>208</v>
      </c>
    </row>
    <row r="225" spans="2:4" x14ac:dyDescent="0.35">
      <c r="B225" s="74">
        <v>87</v>
      </c>
      <c r="C225" s="74" t="s">
        <v>215</v>
      </c>
      <c r="D225" s="74" t="s">
        <v>214</v>
      </c>
    </row>
    <row r="226" spans="2:4" x14ac:dyDescent="0.35">
      <c r="B226" s="74">
        <v>88</v>
      </c>
      <c r="C226" s="74" t="s">
        <v>213</v>
      </c>
      <c r="D226" s="74" t="s">
        <v>212</v>
      </c>
    </row>
    <row r="227" spans="2:4" x14ac:dyDescent="0.35">
      <c r="B227" s="74">
        <v>89</v>
      </c>
      <c r="C227" s="74" t="s">
        <v>211</v>
      </c>
      <c r="D227" s="74" t="s">
        <v>210</v>
      </c>
    </row>
    <row r="228" spans="2:4" x14ac:dyDescent="0.35">
      <c r="B228" s="74">
        <v>90</v>
      </c>
      <c r="C228" s="74" t="s">
        <v>209</v>
      </c>
      <c r="D228" s="74" t="s">
        <v>208</v>
      </c>
    </row>
    <row r="229" spans="2:4" x14ac:dyDescent="0.35">
      <c r="B229" s="74">
        <v>91</v>
      </c>
      <c r="C229" s="74" t="s">
        <v>207</v>
      </c>
      <c r="D229" s="74" t="s">
        <v>206</v>
      </c>
    </row>
    <row r="230" spans="2:4" x14ac:dyDescent="0.35">
      <c r="B230" s="74">
        <v>92</v>
      </c>
      <c r="C230" s="74" t="s">
        <v>205</v>
      </c>
      <c r="D230" s="74" t="s">
        <v>204</v>
      </c>
    </row>
    <row r="231" spans="2:4" x14ac:dyDescent="0.35">
      <c r="B231" s="74">
        <v>93</v>
      </c>
      <c r="C231" s="74" t="s">
        <v>203</v>
      </c>
      <c r="D231" s="74" t="s">
        <v>202</v>
      </c>
    </row>
    <row r="232" spans="2:4" x14ac:dyDescent="0.35">
      <c r="B232" s="74">
        <v>94</v>
      </c>
      <c r="C232" s="74" t="s">
        <v>201</v>
      </c>
      <c r="D232" s="74" t="s">
        <v>200</v>
      </c>
    </row>
    <row r="233" spans="2:4" x14ac:dyDescent="0.35">
      <c r="B233" s="74">
        <v>95</v>
      </c>
      <c r="C233" s="74" t="s">
        <v>199</v>
      </c>
      <c r="D233" s="74" t="s">
        <v>198</v>
      </c>
    </row>
    <row r="234" spans="2:4" x14ac:dyDescent="0.35">
      <c r="B234" s="74">
        <v>96</v>
      </c>
      <c r="C234" s="74" t="s">
        <v>197</v>
      </c>
      <c r="D234" s="74" t="s">
        <v>196</v>
      </c>
    </row>
    <row r="235" spans="2:4" x14ac:dyDescent="0.35">
      <c r="B235" s="74">
        <v>97</v>
      </c>
      <c r="C235" s="74" t="s">
        <v>195</v>
      </c>
      <c r="D235" s="74" t="s">
        <v>194</v>
      </c>
    </row>
    <row r="236" spans="2:4" x14ac:dyDescent="0.35">
      <c r="B236" s="74">
        <v>98</v>
      </c>
      <c r="C236" s="74" t="s">
        <v>193</v>
      </c>
      <c r="D236" s="74" t="s">
        <v>192</v>
      </c>
    </row>
    <row r="237" spans="2:4" x14ac:dyDescent="0.35">
      <c r="B237" s="74">
        <v>99</v>
      </c>
      <c r="C237" s="74" t="s">
        <v>191</v>
      </c>
      <c r="D237" s="74" t="s">
        <v>190</v>
      </c>
    </row>
    <row r="238" spans="2:4" x14ac:dyDescent="0.35">
      <c r="B238" s="74">
        <v>100</v>
      </c>
      <c r="C238" s="74" t="s">
        <v>189</v>
      </c>
      <c r="D238" s="74" t="s">
        <v>188</v>
      </c>
    </row>
    <row r="239" spans="2:4" x14ac:dyDescent="0.35">
      <c r="B239" s="74">
        <v>101</v>
      </c>
      <c r="C239" s="74" t="s">
        <v>187</v>
      </c>
      <c r="D239" s="74" t="s">
        <v>186</v>
      </c>
    </row>
    <row r="240" spans="2:4" x14ac:dyDescent="0.35">
      <c r="B240" s="74">
        <v>102</v>
      </c>
      <c r="C240" s="74" t="s">
        <v>185</v>
      </c>
      <c r="D240" s="74" t="s">
        <v>184</v>
      </c>
    </row>
    <row r="241" spans="2:4" x14ac:dyDescent="0.35">
      <c r="B241" s="74">
        <v>103</v>
      </c>
      <c r="C241" s="74" t="s">
        <v>183</v>
      </c>
      <c r="D241" s="74" t="s">
        <v>182</v>
      </c>
    </row>
    <row r="242" spans="2:4" x14ac:dyDescent="0.35">
      <c r="B242" s="74">
        <v>104</v>
      </c>
      <c r="C242" s="74" t="s">
        <v>181</v>
      </c>
      <c r="D242" s="74" t="s">
        <v>180</v>
      </c>
    </row>
    <row r="243" spans="2:4" x14ac:dyDescent="0.35">
      <c r="B243" s="74">
        <v>105</v>
      </c>
      <c r="C243" s="74" t="s">
        <v>179</v>
      </c>
      <c r="D243" s="74" t="s">
        <v>178</v>
      </c>
    </row>
    <row r="244" spans="2:4" x14ac:dyDescent="0.35">
      <c r="B244" s="74">
        <v>106</v>
      </c>
      <c r="C244" s="74" t="s">
        <v>177</v>
      </c>
      <c r="D244" s="74" t="s">
        <v>176</v>
      </c>
    </row>
    <row r="245" spans="2:4" x14ac:dyDescent="0.35">
      <c r="B245" s="74">
        <v>107</v>
      </c>
      <c r="C245" s="74" t="s">
        <v>175</v>
      </c>
      <c r="D245" s="74" t="s">
        <v>174</v>
      </c>
    </row>
    <row r="246" spans="2:4" x14ac:dyDescent="0.35">
      <c r="B246" s="74">
        <v>108</v>
      </c>
      <c r="C246" s="74" t="s">
        <v>173</v>
      </c>
      <c r="D246" s="74" t="s">
        <v>172</v>
      </c>
    </row>
    <row r="247" spans="2:4" x14ac:dyDescent="0.35">
      <c r="B247" s="74">
        <v>109</v>
      </c>
      <c r="C247" s="74" t="s">
        <v>171</v>
      </c>
      <c r="D247" s="74" t="s">
        <v>170</v>
      </c>
    </row>
    <row r="248" spans="2:4" x14ac:dyDescent="0.35">
      <c r="B248" s="74">
        <v>110</v>
      </c>
      <c r="C248" s="74" t="s">
        <v>169</v>
      </c>
      <c r="D248" s="74" t="s">
        <v>168</v>
      </c>
    </row>
    <row r="249" spans="2:4" x14ac:dyDescent="0.35">
      <c r="B249" s="74">
        <v>111</v>
      </c>
      <c r="C249" s="74" t="s">
        <v>167</v>
      </c>
      <c r="D249" s="74" t="s">
        <v>166</v>
      </c>
    </row>
    <row r="250" spans="2:4" x14ac:dyDescent="0.35">
      <c r="B250" s="74">
        <v>112</v>
      </c>
      <c r="C250" s="74" t="s">
        <v>165</v>
      </c>
      <c r="D250" s="74" t="s">
        <v>164</v>
      </c>
    </row>
    <row r="251" spans="2:4" x14ac:dyDescent="0.35">
      <c r="B251" s="74">
        <v>113</v>
      </c>
      <c r="C251" s="74" t="s">
        <v>163</v>
      </c>
      <c r="D251" s="74" t="s">
        <v>162</v>
      </c>
    </row>
    <row r="252" spans="2:4" x14ac:dyDescent="0.35">
      <c r="B252" s="74">
        <v>114</v>
      </c>
      <c r="C252" s="74" t="s">
        <v>161</v>
      </c>
      <c r="D252" s="74" t="s">
        <v>160</v>
      </c>
    </row>
    <row r="253" spans="2:4" x14ac:dyDescent="0.35">
      <c r="B253" s="74">
        <v>115</v>
      </c>
      <c r="C253" s="74" t="s">
        <v>159</v>
      </c>
      <c r="D253" s="74" t="s">
        <v>158</v>
      </c>
    </row>
    <row r="254" spans="2:4" x14ac:dyDescent="0.35">
      <c r="B254" s="74">
        <v>116</v>
      </c>
      <c r="C254" s="74" t="s">
        <v>157</v>
      </c>
      <c r="D254" s="74" t="s">
        <v>156</v>
      </c>
    </row>
    <row r="255" spans="2:4" x14ac:dyDescent="0.35">
      <c r="B255" s="74">
        <v>117</v>
      </c>
      <c r="C255" s="74" t="s">
        <v>155</v>
      </c>
      <c r="D255" s="74" t="s">
        <v>154</v>
      </c>
    </row>
    <row r="256" spans="2:4" x14ac:dyDescent="0.35">
      <c r="B256" s="74">
        <v>118</v>
      </c>
      <c r="C256" s="74" t="s">
        <v>153</v>
      </c>
      <c r="D256" s="74" t="s">
        <v>152</v>
      </c>
    </row>
    <row r="257" spans="2:4" x14ac:dyDescent="0.35">
      <c r="B257" s="74">
        <v>119</v>
      </c>
      <c r="C257" s="74" t="s">
        <v>151</v>
      </c>
      <c r="D257" s="74" t="s">
        <v>150</v>
      </c>
    </row>
    <row r="258" spans="2:4" x14ac:dyDescent="0.35">
      <c r="B258" s="74">
        <v>120</v>
      </c>
      <c r="C258" s="74" t="s">
        <v>149</v>
      </c>
      <c r="D258" s="74" t="s">
        <v>148</v>
      </c>
    </row>
    <row r="259" spans="2:4" x14ac:dyDescent="0.35">
      <c r="B259" s="74">
        <v>121</v>
      </c>
      <c r="C259" s="74" t="s">
        <v>147</v>
      </c>
      <c r="D259" s="74" t="s">
        <v>146</v>
      </c>
    </row>
    <row r="260" spans="2:4" x14ac:dyDescent="0.35">
      <c r="B260" s="74">
        <v>122</v>
      </c>
      <c r="C260" s="74" t="s">
        <v>145</v>
      </c>
      <c r="D260" s="74" t="s">
        <v>144</v>
      </c>
    </row>
    <row r="261" spans="2:4" x14ac:dyDescent="0.35">
      <c r="B261" s="74">
        <v>123</v>
      </c>
      <c r="C261" s="74" t="s">
        <v>143</v>
      </c>
      <c r="D261" s="74" t="s">
        <v>142</v>
      </c>
    </row>
    <row r="262" spans="2:4" x14ac:dyDescent="0.35">
      <c r="B262" s="74">
        <v>124</v>
      </c>
      <c r="C262" s="74" t="s">
        <v>141</v>
      </c>
      <c r="D262" s="74" t="s">
        <v>140</v>
      </c>
    </row>
    <row r="263" spans="2:4" x14ac:dyDescent="0.35">
      <c r="B263" s="74">
        <v>125</v>
      </c>
      <c r="C263" s="74" t="s">
        <v>139</v>
      </c>
      <c r="D263" s="74" t="s">
        <v>138</v>
      </c>
    </row>
    <row r="264" spans="2:4" x14ac:dyDescent="0.35">
      <c r="B264" s="74">
        <v>126</v>
      </c>
      <c r="C264" s="74" t="s">
        <v>137</v>
      </c>
      <c r="D264" s="74" t="s">
        <v>136</v>
      </c>
    </row>
    <row r="265" spans="2:4" x14ac:dyDescent="0.35">
      <c r="B265" s="74">
        <v>127</v>
      </c>
      <c r="C265" s="74" t="s">
        <v>135</v>
      </c>
      <c r="D265" s="74" t="s">
        <v>134</v>
      </c>
    </row>
    <row r="266" spans="2:4" x14ac:dyDescent="0.35">
      <c r="B266" s="74">
        <v>128</v>
      </c>
      <c r="C266" s="74" t="s">
        <v>133</v>
      </c>
      <c r="D266" s="74" t="s">
        <v>132</v>
      </c>
    </row>
    <row r="267" spans="2:4" x14ac:dyDescent="0.35">
      <c r="B267" s="74">
        <v>129</v>
      </c>
      <c r="C267" s="74" t="s">
        <v>131</v>
      </c>
      <c r="D267" s="74" t="s">
        <v>130</v>
      </c>
    </row>
    <row r="268" spans="2:4" x14ac:dyDescent="0.35">
      <c r="B268" s="74">
        <v>130</v>
      </c>
      <c r="C268" s="74" t="s">
        <v>129</v>
      </c>
      <c r="D268" s="74" t="s">
        <v>128</v>
      </c>
    </row>
    <row r="269" spans="2:4" x14ac:dyDescent="0.35">
      <c r="B269" s="74">
        <v>131</v>
      </c>
      <c r="C269" s="74" t="s">
        <v>127</v>
      </c>
      <c r="D269" s="74" t="s">
        <v>126</v>
      </c>
    </row>
    <row r="270" spans="2:4" x14ac:dyDescent="0.35">
      <c r="B270" s="74">
        <v>132</v>
      </c>
      <c r="C270" s="74" t="s">
        <v>125</v>
      </c>
      <c r="D270" s="74" t="s">
        <v>124</v>
      </c>
    </row>
    <row r="271" spans="2:4" x14ac:dyDescent="0.35">
      <c r="B271" s="74">
        <v>133</v>
      </c>
      <c r="C271" s="74" t="s">
        <v>123</v>
      </c>
      <c r="D271" s="74" t="s">
        <v>122</v>
      </c>
    </row>
    <row r="272" spans="2:4" x14ac:dyDescent="0.35">
      <c r="B272" s="74">
        <v>134</v>
      </c>
      <c r="C272" s="74" t="s">
        <v>121</v>
      </c>
      <c r="D272" s="74" t="s">
        <v>120</v>
      </c>
    </row>
    <row r="273" spans="2:4" x14ac:dyDescent="0.35">
      <c r="B273" s="74">
        <v>135</v>
      </c>
      <c r="C273" s="74" t="s">
        <v>119</v>
      </c>
      <c r="D273" s="74" t="s">
        <v>118</v>
      </c>
    </row>
    <row r="274" spans="2:4" x14ac:dyDescent="0.35">
      <c r="B274" s="74">
        <v>136</v>
      </c>
      <c r="C274" s="74" t="s">
        <v>117</v>
      </c>
      <c r="D274" s="74" t="s">
        <v>116</v>
      </c>
    </row>
    <row r="275" spans="2:4" x14ac:dyDescent="0.35">
      <c r="B275" s="74">
        <v>137</v>
      </c>
      <c r="C275" s="74" t="s">
        <v>115</v>
      </c>
      <c r="D275" s="74" t="s">
        <v>114</v>
      </c>
    </row>
    <row r="276" spans="2:4" x14ac:dyDescent="0.35">
      <c r="B276" s="74">
        <v>138</v>
      </c>
      <c r="C276" s="74" t="s">
        <v>113</v>
      </c>
      <c r="D276" s="74" t="s">
        <v>112</v>
      </c>
    </row>
    <row r="277" spans="2:4" x14ac:dyDescent="0.35">
      <c r="B277" s="74">
        <v>139</v>
      </c>
      <c r="C277" s="74" t="s">
        <v>111</v>
      </c>
      <c r="D277" s="74" t="s">
        <v>110</v>
      </c>
    </row>
    <row r="278" spans="2:4" x14ac:dyDescent="0.35">
      <c r="B278" s="74">
        <v>140</v>
      </c>
      <c r="C278" s="74" t="s">
        <v>109</v>
      </c>
      <c r="D278" s="74" t="s">
        <v>108</v>
      </c>
    </row>
    <row r="279" spans="2:4" x14ac:dyDescent="0.35">
      <c r="B279" s="74">
        <v>141</v>
      </c>
      <c r="C279" s="74" t="s">
        <v>107</v>
      </c>
      <c r="D279" s="74" t="s">
        <v>106</v>
      </c>
    </row>
    <row r="280" spans="2:4" x14ac:dyDescent="0.35">
      <c r="B280" s="74">
        <v>142</v>
      </c>
      <c r="C280" s="74" t="s">
        <v>105</v>
      </c>
      <c r="D280" s="74" t="s">
        <v>104</v>
      </c>
    </row>
    <row r="281" spans="2:4" x14ac:dyDescent="0.35">
      <c r="B281" s="74">
        <v>143</v>
      </c>
      <c r="C281" s="74" t="s">
        <v>103</v>
      </c>
      <c r="D281" s="74" t="s">
        <v>102</v>
      </c>
    </row>
    <row r="282" spans="2:4" x14ac:dyDescent="0.35">
      <c r="B282" s="74">
        <v>144</v>
      </c>
      <c r="C282" s="74" t="s">
        <v>101</v>
      </c>
      <c r="D282" s="74" t="s">
        <v>100</v>
      </c>
    </row>
    <row r="283" spans="2:4" x14ac:dyDescent="0.35">
      <c r="B283" s="74">
        <v>145</v>
      </c>
      <c r="C283" s="74" t="s">
        <v>99</v>
      </c>
      <c r="D283" s="74" t="s">
        <v>98</v>
      </c>
    </row>
    <row r="284" spans="2:4" x14ac:dyDescent="0.35">
      <c r="B284" s="74">
        <v>146</v>
      </c>
      <c r="C284" s="74" t="s">
        <v>97</v>
      </c>
      <c r="D284" s="74" t="s">
        <v>96</v>
      </c>
    </row>
    <row r="285" spans="2:4" x14ac:dyDescent="0.35">
      <c r="B285" s="74">
        <v>147</v>
      </c>
      <c r="C285" s="74" t="s">
        <v>95</v>
      </c>
      <c r="D285" s="74" t="s">
        <v>94</v>
      </c>
    </row>
    <row r="286" spans="2:4" x14ac:dyDescent="0.35">
      <c r="B286" s="74">
        <v>148</v>
      </c>
      <c r="C286" s="74" t="s">
        <v>93</v>
      </c>
      <c r="D286" s="74" t="s">
        <v>92</v>
      </c>
    </row>
    <row r="287" spans="2:4" x14ac:dyDescent="0.35">
      <c r="B287" s="74">
        <v>149</v>
      </c>
      <c r="C287" s="74" t="s">
        <v>91</v>
      </c>
      <c r="D287" s="74" t="s">
        <v>90</v>
      </c>
    </row>
    <row r="288" spans="2:4" x14ac:dyDescent="0.35">
      <c r="B288" s="74">
        <v>150</v>
      </c>
      <c r="C288" s="74" t="s">
        <v>89</v>
      </c>
      <c r="D288" s="74" t="s">
        <v>88</v>
      </c>
    </row>
    <row r="289" spans="2:4" x14ac:dyDescent="0.35">
      <c r="B289" s="74">
        <v>151</v>
      </c>
      <c r="C289" s="74" t="s">
        <v>87</v>
      </c>
      <c r="D289" s="74" t="s">
        <v>86</v>
      </c>
    </row>
    <row r="290" spans="2:4" x14ac:dyDescent="0.35">
      <c r="B290" s="74">
        <v>152</v>
      </c>
      <c r="C290" s="74" t="s">
        <v>85</v>
      </c>
      <c r="D290" s="74" t="s">
        <v>84</v>
      </c>
    </row>
    <row r="291" spans="2:4" x14ac:dyDescent="0.35">
      <c r="B291" s="74">
        <v>153</v>
      </c>
      <c r="C291" s="74" t="s">
        <v>83</v>
      </c>
      <c r="D291" s="74" t="s">
        <v>82</v>
      </c>
    </row>
    <row r="292" spans="2:4" x14ac:dyDescent="0.35">
      <c r="B292" s="74">
        <v>154</v>
      </c>
      <c r="C292" s="74" t="s">
        <v>81</v>
      </c>
      <c r="D292" s="74" t="s">
        <v>80</v>
      </c>
    </row>
    <row r="293" spans="2:4" x14ac:dyDescent="0.35">
      <c r="B293" s="74">
        <v>155</v>
      </c>
      <c r="C293" s="74" t="s">
        <v>79</v>
      </c>
      <c r="D293" s="74" t="s">
        <v>78</v>
      </c>
    </row>
    <row r="294" spans="2:4" x14ac:dyDescent="0.35">
      <c r="B294" s="74">
        <v>156</v>
      </c>
      <c r="C294" s="74" t="s">
        <v>77</v>
      </c>
      <c r="D294" s="74" t="s">
        <v>76</v>
      </c>
    </row>
    <row r="295" spans="2:4" x14ac:dyDescent="0.35">
      <c r="B295" s="74">
        <v>157</v>
      </c>
      <c r="C295" s="74" t="s">
        <v>75</v>
      </c>
      <c r="D295" s="74" t="s">
        <v>74</v>
      </c>
    </row>
    <row r="296" spans="2:4" x14ac:dyDescent="0.35">
      <c r="B296" s="74">
        <v>158</v>
      </c>
      <c r="C296" s="74" t="s">
        <v>73</v>
      </c>
      <c r="D296" s="74" t="s">
        <v>72</v>
      </c>
    </row>
    <row r="297" spans="2:4" x14ac:dyDescent="0.35">
      <c r="B297" s="74">
        <v>159</v>
      </c>
      <c r="C297" s="74" t="s">
        <v>71</v>
      </c>
      <c r="D297" s="74" t="s">
        <v>70</v>
      </c>
    </row>
    <row r="298" spans="2:4" x14ac:dyDescent="0.35">
      <c r="B298" s="74">
        <v>160</v>
      </c>
      <c r="C298" s="74" t="s">
        <v>69</v>
      </c>
      <c r="D298" s="74" t="s">
        <v>68</v>
      </c>
    </row>
    <row r="299" spans="2:4" x14ac:dyDescent="0.35">
      <c r="B299" s="74">
        <v>161</v>
      </c>
      <c r="C299" s="74" t="s">
        <v>67</v>
      </c>
      <c r="D299" s="74" t="s">
        <v>66</v>
      </c>
    </row>
    <row r="300" spans="2:4" x14ac:dyDescent="0.35">
      <c r="B300" s="74">
        <v>162</v>
      </c>
      <c r="C300" s="74" t="s">
        <v>65</v>
      </c>
      <c r="D300" s="74" t="s">
        <v>64</v>
      </c>
    </row>
    <row r="301" spans="2:4" x14ac:dyDescent="0.35">
      <c r="B301" s="74">
        <v>163</v>
      </c>
      <c r="C301" s="74" t="s">
        <v>63</v>
      </c>
      <c r="D301" s="74" t="s">
        <v>62</v>
      </c>
    </row>
    <row r="302" spans="2:4" x14ac:dyDescent="0.35">
      <c r="B302" s="74">
        <v>164</v>
      </c>
      <c r="C302" s="74" t="s">
        <v>61</v>
      </c>
      <c r="D302" s="74" t="s">
        <v>60</v>
      </c>
    </row>
    <row r="303" spans="2:4" x14ac:dyDescent="0.35">
      <c r="B303" s="74">
        <v>165</v>
      </c>
      <c r="C303" s="74" t="s">
        <v>59</v>
      </c>
      <c r="D303" s="74" t="s">
        <v>58</v>
      </c>
    </row>
    <row r="304" spans="2:4" x14ac:dyDescent="0.35">
      <c r="B304" s="74">
        <v>166</v>
      </c>
      <c r="C304" s="74" t="s">
        <v>57</v>
      </c>
      <c r="D304" s="74" t="s">
        <v>56</v>
      </c>
    </row>
    <row r="305" spans="2:4" x14ac:dyDescent="0.35">
      <c r="B305" s="74">
        <v>167</v>
      </c>
      <c r="C305" s="74" t="s">
        <v>55</v>
      </c>
      <c r="D305" s="74" t="s">
        <v>54</v>
      </c>
    </row>
    <row r="306" spans="2:4" x14ac:dyDescent="0.35">
      <c r="B306" s="74">
        <v>168</v>
      </c>
      <c r="C306" s="74" t="s">
        <v>53</v>
      </c>
      <c r="D306" s="74" t="s">
        <v>52</v>
      </c>
    </row>
    <row r="307" spans="2:4" x14ac:dyDescent="0.35">
      <c r="B307" s="74">
        <v>169</v>
      </c>
      <c r="C307" s="74" t="s">
        <v>51</v>
      </c>
      <c r="D307" s="74" t="s">
        <v>50</v>
      </c>
    </row>
    <row r="308" spans="2:4" x14ac:dyDescent="0.35">
      <c r="B308" s="74">
        <v>170</v>
      </c>
      <c r="C308" s="74" t="s">
        <v>49</v>
      </c>
      <c r="D308" s="74" t="s">
        <v>48</v>
      </c>
    </row>
    <row r="309" spans="2:4" x14ac:dyDescent="0.35">
      <c r="B309" s="74">
        <v>171</v>
      </c>
      <c r="C309" s="74" t="s">
        <v>47</v>
      </c>
      <c r="D309" s="74" t="s">
        <v>46</v>
      </c>
    </row>
    <row r="310" spans="2:4" x14ac:dyDescent="0.35">
      <c r="B310" s="74">
        <v>172</v>
      </c>
      <c r="C310" s="74" t="s">
        <v>45</v>
      </c>
      <c r="D310" s="74" t="s">
        <v>44</v>
      </c>
    </row>
    <row r="311" spans="2:4" x14ac:dyDescent="0.35">
      <c r="B311" s="74">
        <v>173</v>
      </c>
      <c r="C311" s="74" t="s">
        <v>43</v>
      </c>
      <c r="D311" s="74" t="s">
        <v>42</v>
      </c>
    </row>
    <row r="312" spans="2:4" x14ac:dyDescent="0.35">
      <c r="B312" s="74">
        <v>174</v>
      </c>
      <c r="C312" s="74" t="s">
        <v>41</v>
      </c>
      <c r="D312" s="74" t="s">
        <v>40</v>
      </c>
    </row>
    <row r="313" spans="2:4" x14ac:dyDescent="0.35">
      <c r="B313" s="74">
        <v>175</v>
      </c>
      <c r="C313" s="74" t="s">
        <v>39</v>
      </c>
      <c r="D313" s="74" t="s">
        <v>38</v>
      </c>
    </row>
    <row r="314" spans="2:4" x14ac:dyDescent="0.35">
      <c r="B314" s="74">
        <v>176</v>
      </c>
      <c r="C314" s="74" t="s">
        <v>37</v>
      </c>
      <c r="D314" s="74" t="s">
        <v>36</v>
      </c>
    </row>
    <row r="315" spans="2:4" x14ac:dyDescent="0.35">
      <c r="B315" s="74">
        <v>177</v>
      </c>
      <c r="C315" s="74" t="s">
        <v>35</v>
      </c>
      <c r="D315" s="74" t="s">
        <v>34</v>
      </c>
    </row>
    <row r="316" spans="2:4" x14ac:dyDescent="0.35">
      <c r="B316" s="74">
        <v>178</v>
      </c>
      <c r="C316" s="74" t="s">
        <v>33</v>
      </c>
      <c r="D316" s="74" t="s">
        <v>32</v>
      </c>
    </row>
    <row r="317" spans="2:4" x14ac:dyDescent="0.35">
      <c r="B317" s="74">
        <v>179</v>
      </c>
      <c r="C317" s="74" t="s">
        <v>31</v>
      </c>
      <c r="D317" s="74" t="s">
        <v>30</v>
      </c>
    </row>
    <row r="318" spans="2:4" x14ac:dyDescent="0.35">
      <c r="B318" s="74">
        <v>180</v>
      </c>
      <c r="C318" s="74" t="s">
        <v>29</v>
      </c>
      <c r="D318" s="74" t="s">
        <v>28</v>
      </c>
    </row>
    <row r="319" spans="2:4" x14ac:dyDescent="0.35">
      <c r="B319" s="74">
        <v>181</v>
      </c>
      <c r="C319" s="74" t="s">
        <v>27</v>
      </c>
      <c r="D319" s="74" t="s">
        <v>26</v>
      </c>
    </row>
    <row r="320" spans="2:4" x14ac:dyDescent="0.35">
      <c r="B320" s="74">
        <v>182</v>
      </c>
      <c r="C320" s="74" t="s">
        <v>25</v>
      </c>
      <c r="D320" s="74" t="s">
        <v>24</v>
      </c>
    </row>
    <row r="321" spans="2:4" x14ac:dyDescent="0.35">
      <c r="B321" s="74">
        <v>183</v>
      </c>
      <c r="C321" s="74" t="s">
        <v>23</v>
      </c>
      <c r="D321" s="74" t="s">
        <v>22</v>
      </c>
    </row>
    <row r="322" spans="2:4" x14ac:dyDescent="0.35">
      <c r="B322" s="74">
        <v>184</v>
      </c>
      <c r="C322" s="74" t="s">
        <v>21</v>
      </c>
      <c r="D322" s="74" t="s">
        <v>20</v>
      </c>
    </row>
    <row r="323" spans="2:4" x14ac:dyDescent="0.35">
      <c r="B323" s="74">
        <v>185</v>
      </c>
      <c r="C323" s="74" t="s">
        <v>19</v>
      </c>
      <c r="D323" s="74" t="s">
        <v>18</v>
      </c>
    </row>
    <row r="324" spans="2:4" x14ac:dyDescent="0.35">
      <c r="B324" s="74">
        <v>186</v>
      </c>
      <c r="C324" s="74" t="s">
        <v>17</v>
      </c>
      <c r="D324" s="74" t="s">
        <v>16</v>
      </c>
    </row>
    <row r="325" spans="2:4" x14ac:dyDescent="0.35">
      <c r="B325" s="74">
        <v>187</v>
      </c>
      <c r="C325" s="74" t="s">
        <v>15</v>
      </c>
      <c r="D325" s="74" t="s">
        <v>14</v>
      </c>
    </row>
    <row r="326" spans="2:4" x14ac:dyDescent="0.35">
      <c r="B326" s="74">
        <v>188</v>
      </c>
      <c r="C326" s="74" t="s">
        <v>13</v>
      </c>
      <c r="D326" s="74" t="s">
        <v>12</v>
      </c>
    </row>
    <row r="327" spans="2:4" x14ac:dyDescent="0.35">
      <c r="B327" s="74">
        <v>189</v>
      </c>
      <c r="C327" s="74" t="s">
        <v>11</v>
      </c>
      <c r="D327" s="74" t="s">
        <v>10</v>
      </c>
    </row>
    <row r="328" spans="2:4" x14ac:dyDescent="0.35">
      <c r="B328" s="74">
        <v>190</v>
      </c>
      <c r="C328" s="74" t="s">
        <v>9</v>
      </c>
      <c r="D328" s="74" t="s">
        <v>8</v>
      </c>
    </row>
    <row r="329" spans="2:4" x14ac:dyDescent="0.35">
      <c r="B329" s="74">
        <v>191</v>
      </c>
      <c r="C329" s="74" t="s">
        <v>7</v>
      </c>
      <c r="D329" s="74" t="s">
        <v>6</v>
      </c>
    </row>
    <row r="330" spans="2:4" x14ac:dyDescent="0.35">
      <c r="B330" s="74">
        <v>192</v>
      </c>
      <c r="C330" s="74" t="s">
        <v>5</v>
      </c>
      <c r="D330" s="74" t="s">
        <v>4</v>
      </c>
    </row>
    <row r="331" spans="2:4" x14ac:dyDescent="0.35">
      <c r="B331" s="74">
        <v>193</v>
      </c>
      <c r="C331" s="74" t="s">
        <v>3</v>
      </c>
      <c r="D331" s="74" t="s">
        <v>2</v>
      </c>
    </row>
    <row r="332" spans="2:4" x14ac:dyDescent="0.35">
      <c r="B332" s="74">
        <v>194</v>
      </c>
      <c r="C332" s="74" t="s">
        <v>1</v>
      </c>
      <c r="D332" s="74" t="s">
        <v>0</v>
      </c>
    </row>
    <row r="333" spans="2:4" x14ac:dyDescent="0.35">
      <c r="B333" s="74">
        <v>195</v>
      </c>
      <c r="C333" s="74" t="s">
        <v>1040</v>
      </c>
      <c r="D333" s="74" t="s">
        <v>1039</v>
      </c>
    </row>
    <row r="334" spans="2:4" x14ac:dyDescent="0.35">
      <c r="B334" s="74">
        <v>196</v>
      </c>
      <c r="C334" s="74" t="s">
        <v>1038</v>
      </c>
      <c r="D334" s="74" t="s">
        <v>1037</v>
      </c>
    </row>
    <row r="335" spans="2:4" x14ac:dyDescent="0.35">
      <c r="B335" s="74">
        <v>197</v>
      </c>
      <c r="C335" s="74" t="s">
        <v>1036</v>
      </c>
      <c r="D335" s="74" t="s">
        <v>1035</v>
      </c>
    </row>
    <row r="336" spans="2:4" x14ac:dyDescent="0.35">
      <c r="B336" s="74">
        <v>198</v>
      </c>
      <c r="C336" s="74" t="s">
        <v>1034</v>
      </c>
      <c r="D336" s="74" t="s">
        <v>1033</v>
      </c>
    </row>
    <row r="337" spans="2:4" x14ac:dyDescent="0.35">
      <c r="B337" s="74">
        <v>199</v>
      </c>
      <c r="C337" s="74" t="s">
        <v>1032</v>
      </c>
      <c r="D337" s="74" t="s">
        <v>1031</v>
      </c>
    </row>
    <row r="338" spans="2:4" x14ac:dyDescent="0.35">
      <c r="B338" s="74">
        <v>200</v>
      </c>
      <c r="C338" s="74" t="s">
        <v>1030</v>
      </c>
      <c r="D338" s="74" t="s">
        <v>1029</v>
      </c>
    </row>
    <row r="339" spans="2:4" x14ac:dyDescent="0.35">
      <c r="B339" s="74">
        <v>201</v>
      </c>
      <c r="C339" s="74" t="s">
        <v>1028</v>
      </c>
      <c r="D339" s="74" t="s">
        <v>1027</v>
      </c>
    </row>
    <row r="340" spans="2:4" x14ac:dyDescent="0.35">
      <c r="B340" s="74">
        <v>202</v>
      </c>
      <c r="C340" s="74" t="s">
        <v>1026</v>
      </c>
      <c r="D340" s="74" t="s">
        <v>1025</v>
      </c>
    </row>
    <row r="341" spans="2:4" x14ac:dyDescent="0.35">
      <c r="B341" s="74">
        <v>203</v>
      </c>
      <c r="C341" s="74" t="s">
        <v>1024</v>
      </c>
      <c r="D341" s="74" t="s">
        <v>1023</v>
      </c>
    </row>
    <row r="342" spans="2:4" x14ac:dyDescent="0.35">
      <c r="B342" s="74">
        <v>204</v>
      </c>
      <c r="C342" s="74" t="s">
        <v>1022</v>
      </c>
      <c r="D342" s="74" t="s">
        <v>1021</v>
      </c>
    </row>
    <row r="343" spans="2:4" x14ac:dyDescent="0.35">
      <c r="B343" s="74">
        <v>205</v>
      </c>
      <c r="C343" s="74" t="s">
        <v>1020</v>
      </c>
      <c r="D343" s="74" t="s">
        <v>1019</v>
      </c>
    </row>
    <row r="344" spans="2:4" x14ac:dyDescent="0.35">
      <c r="B344" s="74">
        <v>206</v>
      </c>
      <c r="C344" s="74" t="s">
        <v>1018</v>
      </c>
      <c r="D344" s="74" t="s">
        <v>1017</v>
      </c>
    </row>
    <row r="345" spans="2:4" x14ac:dyDescent="0.35">
      <c r="B345" s="74">
        <v>207</v>
      </c>
      <c r="C345" s="74" t="s">
        <v>1016</v>
      </c>
      <c r="D345" s="74" t="s">
        <v>1015</v>
      </c>
    </row>
    <row r="346" spans="2:4" x14ac:dyDescent="0.35">
      <c r="B346" s="74">
        <v>208</v>
      </c>
      <c r="C346" s="74" t="s">
        <v>1014</v>
      </c>
      <c r="D346" s="74" t="s">
        <v>1013</v>
      </c>
    </row>
    <row r="347" spans="2:4" x14ac:dyDescent="0.35">
      <c r="B347" s="74">
        <v>209</v>
      </c>
      <c r="C347" s="74" t="s">
        <v>1012</v>
      </c>
      <c r="D347" s="74" t="s">
        <v>1011</v>
      </c>
    </row>
    <row r="348" spans="2:4" x14ac:dyDescent="0.35">
      <c r="B348" s="74">
        <v>210</v>
      </c>
      <c r="C348" s="74" t="s">
        <v>1010</v>
      </c>
      <c r="D348" s="74" t="s">
        <v>1009</v>
      </c>
    </row>
    <row r="349" spans="2:4" x14ac:dyDescent="0.35">
      <c r="B349" s="74">
        <v>211</v>
      </c>
      <c r="C349" s="74" t="s">
        <v>1008</v>
      </c>
      <c r="D349" s="74" t="s">
        <v>1007</v>
      </c>
    </row>
    <row r="350" spans="2:4" x14ac:dyDescent="0.35">
      <c r="B350" s="74">
        <v>212</v>
      </c>
      <c r="C350" s="74" t="s">
        <v>1006</v>
      </c>
      <c r="D350" s="74" t="s">
        <v>1005</v>
      </c>
    </row>
    <row r="351" spans="2:4" x14ac:dyDescent="0.35">
      <c r="B351" s="74">
        <v>213</v>
      </c>
      <c r="C351" s="74" t="s">
        <v>1004</v>
      </c>
      <c r="D351" s="74" t="s">
        <v>1003</v>
      </c>
    </row>
    <row r="352" spans="2:4" x14ac:dyDescent="0.35">
      <c r="B352" s="74">
        <v>214</v>
      </c>
      <c r="C352" s="74" t="s">
        <v>1002</v>
      </c>
      <c r="D352" s="74" t="s">
        <v>1001</v>
      </c>
    </row>
    <row r="353" spans="2:4" x14ac:dyDescent="0.35">
      <c r="B353" s="74">
        <v>215</v>
      </c>
      <c r="C353" s="74" t="s">
        <v>1000</v>
      </c>
      <c r="D353" s="74" t="s">
        <v>999</v>
      </c>
    </row>
    <row r="354" spans="2:4" x14ac:dyDescent="0.35">
      <c r="B354" s="74">
        <v>216</v>
      </c>
      <c r="C354" s="74" t="s">
        <v>998</v>
      </c>
      <c r="D354" s="74" t="s">
        <v>997</v>
      </c>
    </row>
    <row r="355" spans="2:4" x14ac:dyDescent="0.35">
      <c r="B355" s="74">
        <v>217</v>
      </c>
      <c r="C355" s="74" t="s">
        <v>996</v>
      </c>
      <c r="D355" s="74" t="s">
        <v>995</v>
      </c>
    </row>
    <row r="356" spans="2:4" x14ac:dyDescent="0.35">
      <c r="B356" s="74">
        <v>218</v>
      </c>
      <c r="C356" s="74" t="s">
        <v>994</v>
      </c>
      <c r="D356" s="74" t="s">
        <v>993</v>
      </c>
    </row>
    <row r="357" spans="2:4" x14ac:dyDescent="0.35">
      <c r="B357" s="74">
        <v>219</v>
      </c>
      <c r="C357" s="74" t="s">
        <v>992</v>
      </c>
      <c r="D357" s="74" t="s">
        <v>991</v>
      </c>
    </row>
    <row r="358" spans="2:4" x14ac:dyDescent="0.35">
      <c r="B358" s="74">
        <v>220</v>
      </c>
      <c r="C358" s="74" t="s">
        <v>990</v>
      </c>
      <c r="D358" s="74" t="s">
        <v>989</v>
      </c>
    </row>
    <row r="359" spans="2:4" x14ac:dyDescent="0.35">
      <c r="B359" s="74">
        <v>221</v>
      </c>
      <c r="C359" s="74" t="s">
        <v>988</v>
      </c>
      <c r="D359" s="74" t="s">
        <v>987</v>
      </c>
    </row>
    <row r="360" spans="2:4" x14ac:dyDescent="0.35">
      <c r="B360" s="74">
        <v>222</v>
      </c>
      <c r="C360" s="74" t="s">
        <v>986</v>
      </c>
      <c r="D360" s="74" t="s">
        <v>985</v>
      </c>
    </row>
    <row r="361" spans="2:4" x14ac:dyDescent="0.35">
      <c r="B361" s="74">
        <v>223</v>
      </c>
      <c r="C361" s="74" t="s">
        <v>984</v>
      </c>
      <c r="D361" s="74" t="s">
        <v>983</v>
      </c>
    </row>
    <row r="362" spans="2:4" x14ac:dyDescent="0.35">
      <c r="B362" s="74">
        <v>224</v>
      </c>
      <c r="C362" s="74" t="s">
        <v>982</v>
      </c>
      <c r="D362" s="74" t="s">
        <v>981</v>
      </c>
    </row>
    <row r="363" spans="2:4" x14ac:dyDescent="0.35">
      <c r="B363" s="74">
        <v>225</v>
      </c>
      <c r="C363" s="74" t="s">
        <v>980</v>
      </c>
      <c r="D363" s="74" t="s">
        <v>979</v>
      </c>
    </row>
    <row r="364" spans="2:4" x14ac:dyDescent="0.35">
      <c r="B364" s="74">
        <v>226</v>
      </c>
      <c r="C364" s="74" t="s">
        <v>978</v>
      </c>
      <c r="D364" s="74" t="s">
        <v>977</v>
      </c>
    </row>
    <row r="365" spans="2:4" x14ac:dyDescent="0.35">
      <c r="B365" s="74">
        <v>227</v>
      </c>
      <c r="C365" s="74" t="s">
        <v>976</v>
      </c>
      <c r="D365" s="74" t="s">
        <v>975</v>
      </c>
    </row>
    <row r="366" spans="2:4" x14ac:dyDescent="0.35">
      <c r="B366" s="74">
        <v>228</v>
      </c>
      <c r="C366" s="74" t="s">
        <v>974</v>
      </c>
      <c r="D366" s="74" t="s">
        <v>973</v>
      </c>
    </row>
    <row r="367" spans="2:4" x14ac:dyDescent="0.35">
      <c r="B367" s="74">
        <v>229</v>
      </c>
      <c r="C367" s="74" t="s">
        <v>972</v>
      </c>
      <c r="D367" s="74" t="s">
        <v>971</v>
      </c>
    </row>
    <row r="368" spans="2:4" x14ac:dyDescent="0.35">
      <c r="B368" s="74">
        <v>230</v>
      </c>
      <c r="C368" s="74" t="s">
        <v>970</v>
      </c>
      <c r="D368" s="74" t="s">
        <v>969</v>
      </c>
    </row>
    <row r="369" spans="2:4" x14ac:dyDescent="0.35">
      <c r="B369" s="74">
        <v>231</v>
      </c>
      <c r="C369" s="74" t="s">
        <v>968</v>
      </c>
      <c r="D369" s="74" t="s">
        <v>967</v>
      </c>
    </row>
    <row r="370" spans="2:4" x14ac:dyDescent="0.35">
      <c r="B370" s="74">
        <v>232</v>
      </c>
      <c r="C370" s="74" t="s">
        <v>966</v>
      </c>
      <c r="D370" s="74" t="s">
        <v>965</v>
      </c>
    </row>
    <row r="371" spans="2:4" x14ac:dyDescent="0.35">
      <c r="B371" s="74">
        <v>233</v>
      </c>
      <c r="C371" s="74" t="s">
        <v>964</v>
      </c>
      <c r="D371" s="74" t="s">
        <v>963</v>
      </c>
    </row>
    <row r="372" spans="2:4" x14ac:dyDescent="0.35">
      <c r="B372" s="74">
        <v>234</v>
      </c>
      <c r="C372" s="74" t="s">
        <v>962</v>
      </c>
      <c r="D372" s="74" t="s">
        <v>961</v>
      </c>
    </row>
    <row r="373" spans="2:4" x14ac:dyDescent="0.35">
      <c r="B373" s="74">
        <v>235</v>
      </c>
      <c r="C373" s="74" t="s">
        <v>960</v>
      </c>
      <c r="D373" s="74" t="s">
        <v>959</v>
      </c>
    </row>
    <row r="374" spans="2:4" x14ac:dyDescent="0.35">
      <c r="B374" s="74">
        <v>236</v>
      </c>
      <c r="C374" s="74" t="s">
        <v>958</v>
      </c>
      <c r="D374" s="74" t="s">
        <v>957</v>
      </c>
    </row>
    <row r="375" spans="2:4" x14ac:dyDescent="0.35">
      <c r="B375" s="74">
        <v>237</v>
      </c>
      <c r="C375" s="74" t="s">
        <v>956</v>
      </c>
      <c r="D375" s="74" t="s">
        <v>955</v>
      </c>
    </row>
    <row r="376" spans="2:4" x14ac:dyDescent="0.35">
      <c r="B376" s="74">
        <v>238</v>
      </c>
      <c r="C376" s="74" t="s">
        <v>954</v>
      </c>
      <c r="D376" s="74" t="s">
        <v>953</v>
      </c>
    </row>
    <row r="377" spans="2:4" x14ac:dyDescent="0.35">
      <c r="B377" s="74">
        <v>239</v>
      </c>
      <c r="C377" s="74" t="s">
        <v>952</v>
      </c>
      <c r="D377" s="74" t="s">
        <v>951</v>
      </c>
    </row>
  </sheetData>
  <phoneticPr fontId="32" type="noConversion"/>
  <pageMargins left="0.511811024" right="0.511811024" top="0.78740157499999996" bottom="0.78740157499999996" header="0.31496062000000002" footer="0.31496062000000002"/>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dimension ref="B1:G104"/>
  <sheetViews>
    <sheetView workbookViewId="0">
      <selection activeCell="B4" sqref="B4"/>
    </sheetView>
  </sheetViews>
  <sheetFormatPr defaultRowHeight="12.5" x14ac:dyDescent="0.25"/>
  <cols>
    <col min="2" max="2" width="48.81640625" bestFit="1" customWidth="1"/>
    <col min="3" max="3" width="21.453125" bestFit="1" customWidth="1"/>
    <col min="4" max="4" width="9.453125" bestFit="1" customWidth="1"/>
    <col min="5" max="5" width="10.81640625" style="64" bestFit="1" customWidth="1"/>
    <col min="6" max="6" width="12.1796875" style="66" customWidth="1"/>
    <col min="7" max="7" width="9.26953125" bestFit="1" customWidth="1"/>
  </cols>
  <sheetData>
    <row r="1" spans="2:7" x14ac:dyDescent="0.25">
      <c r="B1" s="71"/>
      <c r="C1" s="71"/>
      <c r="D1" s="71"/>
      <c r="E1" s="71"/>
      <c r="F1" s="71"/>
      <c r="G1" s="71"/>
    </row>
    <row r="2" spans="2:7" x14ac:dyDescent="0.25">
      <c r="B2" s="71"/>
      <c r="C2" s="71"/>
      <c r="D2" s="71"/>
      <c r="E2" s="71"/>
      <c r="F2" s="71"/>
      <c r="G2" s="71"/>
    </row>
    <row r="3" spans="2:7" ht="13" x14ac:dyDescent="0.3">
      <c r="B3" s="26"/>
      <c r="C3" s="71"/>
      <c r="D3" s="71"/>
      <c r="E3" s="71"/>
      <c r="F3" s="71"/>
      <c r="G3" s="71"/>
    </row>
    <row r="4" spans="2:7" ht="15.5" x14ac:dyDescent="0.35">
      <c r="B4" s="28"/>
      <c r="C4" s="71"/>
      <c r="D4" s="71"/>
      <c r="E4" s="71"/>
      <c r="F4" s="71"/>
      <c r="G4" s="71"/>
    </row>
    <row r="5" spans="2:7" x14ac:dyDescent="0.25">
      <c r="B5" s="3"/>
      <c r="C5" s="3"/>
      <c r="D5" s="3"/>
      <c r="E5" s="72"/>
      <c r="F5" s="73"/>
      <c r="G5" s="3"/>
    </row>
    <row r="6" spans="2:7" x14ac:dyDescent="0.25">
      <c r="B6" s="3"/>
      <c r="C6" s="3"/>
      <c r="D6" s="3"/>
      <c r="E6" s="72"/>
      <c r="F6" s="73"/>
      <c r="G6" s="3"/>
    </row>
    <row r="7" spans="2:7" x14ac:dyDescent="0.25">
      <c r="B7" s="3"/>
      <c r="C7" s="3"/>
      <c r="D7" s="3"/>
      <c r="E7" s="72"/>
      <c r="F7" s="73"/>
      <c r="G7" s="3"/>
    </row>
    <row r="8" spans="2:7" x14ac:dyDescent="0.25">
      <c r="B8" s="3"/>
      <c r="C8" s="3"/>
      <c r="D8" s="3"/>
      <c r="E8" s="72"/>
      <c r="F8" s="73"/>
      <c r="G8" s="3"/>
    </row>
    <row r="9" spans="2:7" x14ac:dyDescent="0.25">
      <c r="B9" s="3"/>
      <c r="C9" s="3"/>
      <c r="D9" s="3"/>
      <c r="E9" s="72"/>
      <c r="F9" s="73"/>
      <c r="G9" s="3"/>
    </row>
    <row r="10" spans="2:7" x14ac:dyDescent="0.25">
      <c r="B10" s="3"/>
      <c r="C10" s="3"/>
      <c r="D10" s="3"/>
      <c r="E10" s="72"/>
      <c r="F10" s="73"/>
      <c r="G10" s="3"/>
    </row>
    <row r="11" spans="2:7" x14ac:dyDescent="0.25">
      <c r="B11" s="3"/>
      <c r="C11" s="3"/>
      <c r="D11" s="3"/>
      <c r="E11" s="72"/>
      <c r="F11" s="73"/>
      <c r="G11" s="3"/>
    </row>
    <row r="12" spans="2:7" x14ac:dyDescent="0.25">
      <c r="B12" s="3"/>
      <c r="C12" s="3"/>
      <c r="D12" s="3"/>
      <c r="E12" s="72"/>
      <c r="F12" s="73"/>
      <c r="G12" s="3"/>
    </row>
    <row r="13" spans="2:7" x14ac:dyDescent="0.25">
      <c r="B13" s="3"/>
      <c r="C13" s="3"/>
      <c r="D13" s="3"/>
      <c r="E13" s="72"/>
      <c r="F13" s="73"/>
      <c r="G13" s="3"/>
    </row>
    <row r="14" spans="2:7" ht="13" x14ac:dyDescent="0.3">
      <c r="B14" s="68" t="s">
        <v>909</v>
      </c>
      <c r="C14" s="68"/>
      <c r="D14" s="68"/>
      <c r="E14" s="69"/>
      <c r="F14" s="70"/>
      <c r="G14" s="68"/>
    </row>
    <row r="16" spans="2:7" x14ac:dyDescent="0.25">
      <c r="B16" t="s">
        <v>847</v>
      </c>
      <c r="C16" t="s">
        <v>848</v>
      </c>
      <c r="D16" t="s">
        <v>849</v>
      </c>
      <c r="E16" s="64" t="s">
        <v>850</v>
      </c>
      <c r="F16" s="65" t="s">
        <v>908</v>
      </c>
      <c r="G16" s="24" t="s">
        <v>799</v>
      </c>
    </row>
    <row r="17" spans="2:7" x14ac:dyDescent="0.25">
      <c r="B17" t="s">
        <v>851</v>
      </c>
      <c r="C17" t="s">
        <v>852</v>
      </c>
      <c r="D17" t="s">
        <v>853</v>
      </c>
      <c r="E17" s="64">
        <v>16</v>
      </c>
      <c r="F17" s="66">
        <v>14</v>
      </c>
      <c r="G17" s="64">
        <v>224</v>
      </c>
    </row>
    <row r="18" spans="2:7" x14ac:dyDescent="0.25">
      <c r="B18" t="s">
        <v>854</v>
      </c>
      <c r="C18" t="s">
        <v>852</v>
      </c>
      <c r="D18" t="s">
        <v>853</v>
      </c>
      <c r="E18" s="64">
        <v>28</v>
      </c>
      <c r="F18" s="66">
        <v>17</v>
      </c>
      <c r="G18" s="64">
        <v>476</v>
      </c>
    </row>
    <row r="19" spans="2:7" x14ac:dyDescent="0.25">
      <c r="B19" t="s">
        <v>855</v>
      </c>
      <c r="C19" t="s">
        <v>852</v>
      </c>
      <c r="D19" t="s">
        <v>853</v>
      </c>
      <c r="E19" s="64">
        <v>28</v>
      </c>
      <c r="F19" s="66">
        <v>15</v>
      </c>
      <c r="G19" s="64">
        <v>420</v>
      </c>
    </row>
    <row r="20" spans="2:7" x14ac:dyDescent="0.25">
      <c r="B20" t="s">
        <v>856</v>
      </c>
      <c r="C20" t="s">
        <v>852</v>
      </c>
      <c r="D20" t="s">
        <v>853</v>
      </c>
      <c r="E20" s="64">
        <v>28</v>
      </c>
      <c r="F20" s="66">
        <v>20</v>
      </c>
      <c r="G20" s="64">
        <v>560</v>
      </c>
    </row>
    <row r="21" spans="2:7" x14ac:dyDescent="0.25">
      <c r="B21" t="s">
        <v>857</v>
      </c>
      <c r="C21" t="s">
        <v>852</v>
      </c>
      <c r="D21" t="s">
        <v>853</v>
      </c>
      <c r="E21" s="64">
        <v>18</v>
      </c>
      <c r="F21" s="66">
        <v>14</v>
      </c>
      <c r="G21" s="64">
        <v>252</v>
      </c>
    </row>
    <row r="22" spans="2:7" x14ac:dyDescent="0.25">
      <c r="B22" t="s">
        <v>858</v>
      </c>
      <c r="C22" t="s">
        <v>852</v>
      </c>
      <c r="D22" t="s">
        <v>853</v>
      </c>
      <c r="E22" s="64">
        <v>18</v>
      </c>
      <c r="F22" s="66">
        <v>11</v>
      </c>
      <c r="G22" s="64">
        <v>198</v>
      </c>
    </row>
    <row r="23" spans="2:7" x14ac:dyDescent="0.25">
      <c r="B23" t="s">
        <v>859</v>
      </c>
      <c r="C23" t="s">
        <v>852</v>
      </c>
      <c r="D23" t="s">
        <v>853</v>
      </c>
      <c r="E23" s="64">
        <v>21</v>
      </c>
      <c r="F23" s="66">
        <v>16</v>
      </c>
      <c r="G23" s="64">
        <v>336</v>
      </c>
    </row>
    <row r="24" spans="2:7" x14ac:dyDescent="0.25">
      <c r="B24" t="s">
        <v>860</v>
      </c>
      <c r="C24" t="s">
        <v>852</v>
      </c>
      <c r="D24" t="s">
        <v>853</v>
      </c>
      <c r="E24" s="64">
        <v>21</v>
      </c>
      <c r="F24" s="66">
        <v>7</v>
      </c>
      <c r="G24" s="64">
        <v>147</v>
      </c>
    </row>
    <row r="25" spans="2:7" x14ac:dyDescent="0.25">
      <c r="B25" t="s">
        <v>861</v>
      </c>
      <c r="C25" t="s">
        <v>862</v>
      </c>
      <c r="D25" t="s">
        <v>853</v>
      </c>
      <c r="E25" s="64">
        <v>10</v>
      </c>
      <c r="F25" s="66">
        <v>6</v>
      </c>
      <c r="G25" s="64">
        <v>60</v>
      </c>
    </row>
    <row r="26" spans="2:7" x14ac:dyDescent="0.25">
      <c r="B26" t="s">
        <v>863</v>
      </c>
      <c r="C26" t="s">
        <v>862</v>
      </c>
      <c r="D26" t="s">
        <v>853</v>
      </c>
      <c r="E26" s="64">
        <v>13</v>
      </c>
      <c r="F26" s="66">
        <v>12</v>
      </c>
      <c r="G26" s="64">
        <v>156</v>
      </c>
    </row>
    <row r="27" spans="2:7" x14ac:dyDescent="0.25">
      <c r="B27" t="s">
        <v>864</v>
      </c>
      <c r="C27" t="s">
        <v>862</v>
      </c>
      <c r="D27" t="s">
        <v>853</v>
      </c>
      <c r="E27" s="64">
        <v>15</v>
      </c>
      <c r="F27" s="66">
        <v>16</v>
      </c>
      <c r="G27" s="64">
        <v>240</v>
      </c>
    </row>
    <row r="28" spans="2:7" x14ac:dyDescent="0.25">
      <c r="B28" t="s">
        <v>865</v>
      </c>
      <c r="C28" t="s">
        <v>866</v>
      </c>
      <c r="D28" t="s">
        <v>853</v>
      </c>
      <c r="E28" s="64">
        <v>178</v>
      </c>
      <c r="F28" s="66">
        <v>8</v>
      </c>
      <c r="G28" s="64">
        <v>1424</v>
      </c>
    </row>
    <row r="29" spans="2:7" x14ac:dyDescent="0.25">
      <c r="B29" t="s">
        <v>867</v>
      </c>
      <c r="C29" t="s">
        <v>866</v>
      </c>
      <c r="D29" t="s">
        <v>853</v>
      </c>
      <c r="E29" s="64">
        <v>128</v>
      </c>
      <c r="F29" s="66">
        <v>18</v>
      </c>
      <c r="G29" s="64">
        <v>2304</v>
      </c>
    </row>
    <row r="30" spans="2:7" x14ac:dyDescent="0.25">
      <c r="B30" t="s">
        <v>868</v>
      </c>
      <c r="C30" t="s">
        <v>866</v>
      </c>
      <c r="D30" t="s">
        <v>853</v>
      </c>
      <c r="E30" s="64">
        <v>95</v>
      </c>
      <c r="F30" s="66">
        <v>5</v>
      </c>
      <c r="G30" s="64">
        <v>475</v>
      </c>
    </row>
    <row r="31" spans="2:7" x14ac:dyDescent="0.25">
      <c r="B31" t="s">
        <v>869</v>
      </c>
      <c r="C31" t="s">
        <v>870</v>
      </c>
      <c r="D31" t="s">
        <v>853</v>
      </c>
      <c r="E31" s="64">
        <v>35</v>
      </c>
      <c r="F31" s="66">
        <v>12</v>
      </c>
      <c r="G31" s="64">
        <v>420</v>
      </c>
    </row>
    <row r="32" spans="2:7" x14ac:dyDescent="0.25">
      <c r="B32" t="s">
        <v>871</v>
      </c>
      <c r="C32" t="s">
        <v>870</v>
      </c>
      <c r="D32" t="s">
        <v>853</v>
      </c>
      <c r="E32" s="64">
        <v>38</v>
      </c>
      <c r="F32" s="66">
        <v>4</v>
      </c>
      <c r="G32" s="64">
        <v>152</v>
      </c>
    </row>
    <row r="33" spans="2:7" x14ac:dyDescent="0.25">
      <c r="B33" t="s">
        <v>872</v>
      </c>
      <c r="C33" t="s">
        <v>870</v>
      </c>
      <c r="D33" t="s">
        <v>853</v>
      </c>
      <c r="E33" s="64">
        <v>45</v>
      </c>
      <c r="F33" s="66">
        <v>14</v>
      </c>
      <c r="G33" s="64">
        <v>630</v>
      </c>
    </row>
    <row r="34" spans="2:7" x14ac:dyDescent="0.25">
      <c r="B34" t="s">
        <v>873</v>
      </c>
      <c r="C34" t="s">
        <v>870</v>
      </c>
      <c r="D34" t="s">
        <v>853</v>
      </c>
      <c r="E34" s="64">
        <v>28.5</v>
      </c>
      <c r="F34" s="66">
        <v>11</v>
      </c>
      <c r="G34" s="64">
        <v>313.5</v>
      </c>
    </row>
    <row r="35" spans="2:7" x14ac:dyDescent="0.25">
      <c r="B35" t="s">
        <v>874</v>
      </c>
      <c r="C35" t="s">
        <v>870</v>
      </c>
      <c r="D35" t="s">
        <v>853</v>
      </c>
      <c r="E35" s="64">
        <v>35</v>
      </c>
      <c r="F35" s="66">
        <v>14</v>
      </c>
      <c r="G35" s="64">
        <v>490</v>
      </c>
    </row>
    <row r="36" spans="2:7" x14ac:dyDescent="0.25">
      <c r="B36" t="s">
        <v>875</v>
      </c>
      <c r="C36" t="s">
        <v>870</v>
      </c>
      <c r="D36" t="s">
        <v>853</v>
      </c>
      <c r="E36" s="64">
        <v>32</v>
      </c>
      <c r="F36" s="66">
        <v>16</v>
      </c>
      <c r="G36" s="64">
        <v>512</v>
      </c>
    </row>
    <row r="37" spans="2:7" x14ac:dyDescent="0.25">
      <c r="B37" t="s">
        <v>876</v>
      </c>
      <c r="C37" t="s">
        <v>870</v>
      </c>
      <c r="D37" t="s">
        <v>853</v>
      </c>
      <c r="E37" s="64">
        <v>18</v>
      </c>
      <c r="F37" s="66">
        <v>8</v>
      </c>
      <c r="G37" s="64">
        <v>144</v>
      </c>
    </row>
    <row r="38" spans="2:7" x14ac:dyDescent="0.25">
      <c r="B38" t="s">
        <v>877</v>
      </c>
      <c r="C38" t="s">
        <v>870</v>
      </c>
      <c r="D38" t="s">
        <v>853</v>
      </c>
      <c r="E38" s="64">
        <v>27</v>
      </c>
      <c r="F38" s="66">
        <v>16</v>
      </c>
      <c r="G38" s="64">
        <v>432</v>
      </c>
    </row>
    <row r="39" spans="2:7" x14ac:dyDescent="0.25">
      <c r="B39" t="s">
        <v>878</v>
      </c>
      <c r="C39" t="s">
        <v>870</v>
      </c>
      <c r="D39" t="s">
        <v>853</v>
      </c>
      <c r="E39" s="64">
        <v>32</v>
      </c>
      <c r="F39" s="66">
        <v>12</v>
      </c>
      <c r="G39" s="64">
        <v>384</v>
      </c>
    </row>
    <row r="40" spans="2:7" x14ac:dyDescent="0.25">
      <c r="B40" t="s">
        <v>879</v>
      </c>
      <c r="C40" t="s">
        <v>870</v>
      </c>
      <c r="D40" t="s">
        <v>853</v>
      </c>
      <c r="E40" s="64">
        <v>32</v>
      </c>
      <c r="F40" s="66">
        <v>15</v>
      </c>
      <c r="G40" s="64">
        <v>480</v>
      </c>
    </row>
    <row r="41" spans="2:7" x14ac:dyDescent="0.25">
      <c r="B41" t="s">
        <v>880</v>
      </c>
      <c r="C41" t="s">
        <v>870</v>
      </c>
      <c r="D41" t="s">
        <v>853</v>
      </c>
      <c r="E41" s="64">
        <v>27</v>
      </c>
      <c r="F41" s="66">
        <v>11</v>
      </c>
      <c r="G41" s="64">
        <v>297</v>
      </c>
    </row>
    <row r="42" spans="2:7" x14ac:dyDescent="0.25">
      <c r="B42" t="s">
        <v>881</v>
      </c>
      <c r="C42" t="s">
        <v>870</v>
      </c>
      <c r="D42" t="s">
        <v>853</v>
      </c>
      <c r="E42" s="64">
        <v>27</v>
      </c>
      <c r="F42" s="66">
        <v>15</v>
      </c>
      <c r="G42" s="64">
        <v>405</v>
      </c>
    </row>
    <row r="43" spans="2:7" x14ac:dyDescent="0.25">
      <c r="B43" t="s">
        <v>882</v>
      </c>
      <c r="C43" t="s">
        <v>870</v>
      </c>
      <c r="D43" t="s">
        <v>853</v>
      </c>
      <c r="E43" s="64">
        <v>32</v>
      </c>
      <c r="F43" s="66">
        <v>14</v>
      </c>
      <c r="G43" s="64">
        <v>448</v>
      </c>
    </row>
    <row r="44" spans="2:7" x14ac:dyDescent="0.25">
      <c r="B44" t="s">
        <v>883</v>
      </c>
      <c r="C44" t="s">
        <v>870</v>
      </c>
      <c r="D44" t="s">
        <v>853</v>
      </c>
      <c r="E44" s="64">
        <v>28</v>
      </c>
      <c r="F44" s="66">
        <v>12</v>
      </c>
      <c r="G44" s="64">
        <v>336</v>
      </c>
    </row>
    <row r="45" spans="2:7" x14ac:dyDescent="0.25">
      <c r="B45" t="s">
        <v>884</v>
      </c>
      <c r="C45" t="s">
        <v>885</v>
      </c>
      <c r="D45" t="s">
        <v>886</v>
      </c>
      <c r="E45" s="64">
        <v>238</v>
      </c>
      <c r="F45" s="66">
        <v>11</v>
      </c>
      <c r="G45" s="64">
        <v>2618</v>
      </c>
    </row>
    <row r="46" spans="2:7" x14ac:dyDescent="0.25">
      <c r="B46" t="s">
        <v>887</v>
      </c>
      <c r="C46" t="s">
        <v>885</v>
      </c>
      <c r="D46" t="s">
        <v>886</v>
      </c>
      <c r="E46" s="64">
        <v>220</v>
      </c>
      <c r="F46" s="66">
        <v>14</v>
      </c>
      <c r="G46" s="64">
        <v>3080</v>
      </c>
    </row>
    <row r="47" spans="2:7" x14ac:dyDescent="0.25">
      <c r="B47" t="s">
        <v>888</v>
      </c>
      <c r="C47" t="s">
        <v>885</v>
      </c>
      <c r="D47" t="s">
        <v>886</v>
      </c>
      <c r="E47" s="64">
        <v>325</v>
      </c>
      <c r="F47" s="66">
        <v>14</v>
      </c>
      <c r="G47" s="64">
        <v>4550</v>
      </c>
    </row>
    <row r="48" spans="2:7" x14ac:dyDescent="0.25">
      <c r="B48" t="s">
        <v>889</v>
      </c>
      <c r="C48" t="s">
        <v>885</v>
      </c>
      <c r="D48" t="s">
        <v>886</v>
      </c>
      <c r="E48" s="64">
        <v>278</v>
      </c>
      <c r="F48" s="66">
        <v>4</v>
      </c>
      <c r="G48" s="64">
        <v>1112</v>
      </c>
    </row>
    <row r="49" spans="2:7" x14ac:dyDescent="0.25">
      <c r="B49" t="s">
        <v>890</v>
      </c>
      <c r="C49" t="s">
        <v>885</v>
      </c>
      <c r="D49" t="s">
        <v>886</v>
      </c>
      <c r="E49" s="64">
        <v>548</v>
      </c>
      <c r="F49" s="66">
        <v>12</v>
      </c>
      <c r="G49" s="64">
        <v>6576</v>
      </c>
    </row>
    <row r="50" spans="2:7" x14ac:dyDescent="0.25">
      <c r="B50" t="s">
        <v>891</v>
      </c>
      <c r="C50" t="s">
        <v>885</v>
      </c>
      <c r="D50" t="s">
        <v>886</v>
      </c>
      <c r="E50" s="64">
        <v>548</v>
      </c>
      <c r="F50" s="66">
        <v>15</v>
      </c>
      <c r="G50" s="64">
        <v>8220</v>
      </c>
    </row>
    <row r="51" spans="2:7" x14ac:dyDescent="0.25">
      <c r="B51" t="s">
        <v>892</v>
      </c>
      <c r="C51" t="s">
        <v>885</v>
      </c>
      <c r="D51" t="s">
        <v>886</v>
      </c>
      <c r="E51" s="64">
        <v>225</v>
      </c>
      <c r="F51" s="66">
        <v>17</v>
      </c>
      <c r="G51" s="64">
        <v>3825</v>
      </c>
    </row>
    <row r="52" spans="2:7" x14ac:dyDescent="0.25">
      <c r="B52" t="s">
        <v>893</v>
      </c>
      <c r="C52" t="s">
        <v>894</v>
      </c>
      <c r="D52" t="s">
        <v>886</v>
      </c>
      <c r="E52" s="64">
        <v>228</v>
      </c>
      <c r="F52" s="66">
        <v>9</v>
      </c>
      <c r="G52" s="64">
        <v>2052</v>
      </c>
    </row>
    <row r="53" spans="2:7" x14ac:dyDescent="0.25">
      <c r="B53" t="s">
        <v>895</v>
      </c>
      <c r="C53" t="s">
        <v>894</v>
      </c>
      <c r="D53" t="s">
        <v>886</v>
      </c>
      <c r="E53" s="64">
        <v>228</v>
      </c>
      <c r="F53" s="66">
        <v>8</v>
      </c>
      <c r="G53" s="64">
        <v>1824</v>
      </c>
    </row>
    <row r="54" spans="2:7" x14ac:dyDescent="0.25">
      <c r="B54" t="s">
        <v>896</v>
      </c>
      <c r="C54" t="s">
        <v>894</v>
      </c>
      <c r="D54" t="s">
        <v>886</v>
      </c>
      <c r="E54" s="64">
        <v>228</v>
      </c>
      <c r="F54" s="66">
        <v>12</v>
      </c>
      <c r="G54" s="64">
        <v>2736</v>
      </c>
    </row>
    <row r="55" spans="2:7" x14ac:dyDescent="0.25">
      <c r="B55" t="s">
        <v>897</v>
      </c>
      <c r="C55" t="s">
        <v>894</v>
      </c>
      <c r="D55" t="s">
        <v>886</v>
      </c>
      <c r="E55" s="64">
        <v>228</v>
      </c>
      <c r="F55" s="66">
        <v>13</v>
      </c>
      <c r="G55" s="64">
        <v>2964</v>
      </c>
    </row>
    <row r="56" spans="2:7" x14ac:dyDescent="0.25">
      <c r="B56" t="s">
        <v>898</v>
      </c>
      <c r="C56" t="s">
        <v>894</v>
      </c>
      <c r="D56" t="s">
        <v>886</v>
      </c>
      <c r="E56" s="64">
        <v>228</v>
      </c>
      <c r="F56" s="66">
        <v>19</v>
      </c>
      <c r="G56" s="64">
        <v>4332</v>
      </c>
    </row>
    <row r="57" spans="2:7" x14ac:dyDescent="0.25">
      <c r="B57" t="s">
        <v>899</v>
      </c>
      <c r="C57" t="s">
        <v>894</v>
      </c>
      <c r="D57" t="s">
        <v>886</v>
      </c>
      <c r="E57" s="64">
        <v>228</v>
      </c>
      <c r="F57" s="66">
        <v>9</v>
      </c>
      <c r="G57" s="64">
        <v>2052</v>
      </c>
    </row>
    <row r="58" spans="2:7" x14ac:dyDescent="0.25">
      <c r="B58" t="s">
        <v>900</v>
      </c>
      <c r="C58" t="s">
        <v>901</v>
      </c>
      <c r="D58" t="s">
        <v>886</v>
      </c>
      <c r="E58" s="64">
        <v>235</v>
      </c>
      <c r="F58" s="66">
        <v>20</v>
      </c>
      <c r="G58" s="64">
        <v>4700</v>
      </c>
    </row>
    <row r="59" spans="2:7" x14ac:dyDescent="0.25">
      <c r="B59" t="s">
        <v>902</v>
      </c>
      <c r="C59" t="s">
        <v>901</v>
      </c>
      <c r="D59" t="s">
        <v>886</v>
      </c>
      <c r="E59" s="64">
        <v>235</v>
      </c>
      <c r="F59" s="66">
        <v>15</v>
      </c>
      <c r="G59" s="64">
        <v>3525</v>
      </c>
    </row>
    <row r="60" spans="2:7" x14ac:dyDescent="0.25">
      <c r="B60" t="s">
        <v>903</v>
      </c>
      <c r="C60" t="s">
        <v>901</v>
      </c>
      <c r="D60" t="s">
        <v>886</v>
      </c>
      <c r="E60" s="64">
        <v>235</v>
      </c>
      <c r="F60" s="66">
        <v>11</v>
      </c>
      <c r="G60" s="64">
        <v>2585</v>
      </c>
    </row>
    <row r="61" spans="2:7" x14ac:dyDescent="0.25">
      <c r="B61" t="s">
        <v>904</v>
      </c>
      <c r="C61" t="s">
        <v>905</v>
      </c>
      <c r="D61" t="s">
        <v>886</v>
      </c>
      <c r="E61" s="64">
        <v>247</v>
      </c>
      <c r="F61" s="66">
        <v>23</v>
      </c>
      <c r="G61" s="64">
        <v>5681</v>
      </c>
    </row>
    <row r="62" spans="2:7" x14ac:dyDescent="0.25">
      <c r="B62" t="s">
        <v>906</v>
      </c>
      <c r="C62" t="s">
        <v>862</v>
      </c>
      <c r="D62" t="s">
        <v>853</v>
      </c>
      <c r="E62" s="64">
        <v>10</v>
      </c>
      <c r="F62" s="66">
        <v>18</v>
      </c>
      <c r="G62" s="64">
        <v>180</v>
      </c>
    </row>
    <row r="63" spans="2:7" x14ac:dyDescent="0.25">
      <c r="B63" t="s">
        <v>907</v>
      </c>
      <c r="C63" t="s">
        <v>852</v>
      </c>
      <c r="D63" t="s">
        <v>853</v>
      </c>
      <c r="E63" s="64">
        <v>18</v>
      </c>
      <c r="F63" s="66">
        <v>17</v>
      </c>
      <c r="G63" s="64">
        <v>306</v>
      </c>
    </row>
    <row r="65" spans="2:7" ht="13" x14ac:dyDescent="0.3">
      <c r="B65" s="68" t="s">
        <v>910</v>
      </c>
      <c r="C65" s="68"/>
      <c r="D65" s="68"/>
      <c r="E65" s="69"/>
      <c r="F65" s="70"/>
      <c r="G65" s="68"/>
    </row>
    <row r="67" spans="2:7" x14ac:dyDescent="0.25">
      <c r="B67" t="s">
        <v>851</v>
      </c>
    </row>
    <row r="68" spans="2:7" x14ac:dyDescent="0.25">
      <c r="B68" t="s">
        <v>854</v>
      </c>
    </row>
    <row r="69" spans="2:7" x14ac:dyDescent="0.25">
      <c r="B69" t="s">
        <v>855</v>
      </c>
    </row>
    <row r="70" spans="2:7" x14ac:dyDescent="0.25">
      <c r="B70" t="s">
        <v>856</v>
      </c>
    </row>
    <row r="71" spans="2:7" x14ac:dyDescent="0.25">
      <c r="B71" t="s">
        <v>858</v>
      </c>
    </row>
    <row r="72" spans="2:7" x14ac:dyDescent="0.25">
      <c r="B72" t="s">
        <v>859</v>
      </c>
    </row>
    <row r="73" spans="2:7" x14ac:dyDescent="0.25">
      <c r="B73" t="s">
        <v>860</v>
      </c>
    </row>
    <row r="74" spans="2:7" x14ac:dyDescent="0.25">
      <c r="B74" t="s">
        <v>861</v>
      </c>
    </row>
    <row r="75" spans="2:7" x14ac:dyDescent="0.25">
      <c r="B75" t="s">
        <v>863</v>
      </c>
    </row>
    <row r="76" spans="2:7" x14ac:dyDescent="0.25">
      <c r="B76" t="s">
        <v>864</v>
      </c>
    </row>
    <row r="77" spans="2:7" x14ac:dyDescent="0.25">
      <c r="B77" t="s">
        <v>865</v>
      </c>
    </row>
    <row r="78" spans="2:7" x14ac:dyDescent="0.25">
      <c r="B78" t="s">
        <v>867</v>
      </c>
    </row>
    <row r="79" spans="2:7" x14ac:dyDescent="0.25">
      <c r="B79" t="s">
        <v>868</v>
      </c>
    </row>
    <row r="80" spans="2:7" x14ac:dyDescent="0.25">
      <c r="B80" t="s">
        <v>869</v>
      </c>
    </row>
    <row r="81" spans="2:2" x14ac:dyDescent="0.25">
      <c r="B81" t="s">
        <v>871</v>
      </c>
    </row>
    <row r="82" spans="2:2" x14ac:dyDescent="0.25">
      <c r="B82" t="s">
        <v>872</v>
      </c>
    </row>
    <row r="83" spans="2:2" x14ac:dyDescent="0.25">
      <c r="B83" t="s">
        <v>873</v>
      </c>
    </row>
    <row r="84" spans="2:2" x14ac:dyDescent="0.25">
      <c r="B84" t="s">
        <v>874</v>
      </c>
    </row>
    <row r="85" spans="2:2" x14ac:dyDescent="0.25">
      <c r="B85" t="s">
        <v>875</v>
      </c>
    </row>
    <row r="86" spans="2:2" x14ac:dyDescent="0.25">
      <c r="B86" t="s">
        <v>877</v>
      </c>
    </row>
    <row r="87" spans="2:2" x14ac:dyDescent="0.25">
      <c r="B87" t="s">
        <v>878</v>
      </c>
    </row>
    <row r="88" spans="2:2" x14ac:dyDescent="0.25">
      <c r="B88" t="s">
        <v>882</v>
      </c>
    </row>
    <row r="89" spans="2:2" x14ac:dyDescent="0.25">
      <c r="B89" t="s">
        <v>883</v>
      </c>
    </row>
    <row r="90" spans="2:2" x14ac:dyDescent="0.25">
      <c r="B90" t="s">
        <v>884</v>
      </c>
    </row>
    <row r="91" spans="2:2" x14ac:dyDescent="0.25">
      <c r="B91" t="s">
        <v>887</v>
      </c>
    </row>
    <row r="92" spans="2:2" x14ac:dyDescent="0.25">
      <c r="B92" t="s">
        <v>888</v>
      </c>
    </row>
    <row r="93" spans="2:2" x14ac:dyDescent="0.25">
      <c r="B93" t="s">
        <v>889</v>
      </c>
    </row>
    <row r="94" spans="2:2" x14ac:dyDescent="0.25">
      <c r="B94" t="s">
        <v>890</v>
      </c>
    </row>
    <row r="95" spans="2:2" x14ac:dyDescent="0.25">
      <c r="B95" t="s">
        <v>891</v>
      </c>
    </row>
    <row r="96" spans="2:2" x14ac:dyDescent="0.25">
      <c r="B96" t="s">
        <v>892</v>
      </c>
    </row>
    <row r="97" spans="2:2" x14ac:dyDescent="0.25">
      <c r="B97" t="s">
        <v>893</v>
      </c>
    </row>
    <row r="98" spans="2:2" x14ac:dyDescent="0.25">
      <c r="B98" t="s">
        <v>895</v>
      </c>
    </row>
    <row r="99" spans="2:2" x14ac:dyDescent="0.25">
      <c r="B99" t="s">
        <v>896</v>
      </c>
    </row>
    <row r="100" spans="2:2" x14ac:dyDescent="0.25">
      <c r="B100" t="s">
        <v>899</v>
      </c>
    </row>
    <row r="101" spans="2:2" x14ac:dyDescent="0.25">
      <c r="B101" t="s">
        <v>900</v>
      </c>
    </row>
    <row r="102" spans="2:2" x14ac:dyDescent="0.25">
      <c r="B102" t="s">
        <v>902</v>
      </c>
    </row>
    <row r="103" spans="2:2" x14ac:dyDescent="0.25">
      <c r="B103" t="s">
        <v>903</v>
      </c>
    </row>
    <row r="104" spans="2:2" x14ac:dyDescent="0.25">
      <c r="B104" t="s">
        <v>907</v>
      </c>
    </row>
  </sheetData>
  <phoneticPr fontId="32" type="noConversion"/>
  <pageMargins left="0.511811024" right="0.511811024" top="0.78740157499999996" bottom="0.78740157499999996" header="0.31496062000000002" footer="0.31496062000000002"/>
  <drawing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dimension ref="B1:I96"/>
  <sheetViews>
    <sheetView workbookViewId="0">
      <selection activeCell="B4" sqref="B4"/>
    </sheetView>
  </sheetViews>
  <sheetFormatPr defaultRowHeight="12.5" x14ac:dyDescent="0.25"/>
  <cols>
    <col min="2" max="2" width="48.81640625" bestFit="1" customWidth="1"/>
    <col min="3" max="3" width="21.453125" bestFit="1" customWidth="1"/>
    <col min="4" max="4" width="9.453125" bestFit="1" customWidth="1"/>
    <col min="5" max="5" width="10.81640625" style="64" bestFit="1" customWidth="1"/>
    <col min="6" max="6" width="12.1796875" style="66" customWidth="1"/>
    <col min="7" max="7" width="9.26953125" bestFit="1" customWidth="1"/>
    <col min="8" max="8" width="3.1796875" customWidth="1"/>
  </cols>
  <sheetData>
    <row r="1" spans="2:9" x14ac:dyDescent="0.25">
      <c r="B1" s="3"/>
      <c r="C1" s="3"/>
      <c r="D1" s="3"/>
      <c r="E1" s="71"/>
      <c r="F1" s="71"/>
      <c r="G1" s="71"/>
    </row>
    <row r="2" spans="2:9" x14ac:dyDescent="0.25">
      <c r="B2" s="3"/>
      <c r="C2" s="3"/>
      <c r="D2" s="3"/>
      <c r="E2" s="71"/>
      <c r="F2" s="71"/>
      <c r="G2" s="71"/>
    </row>
    <row r="3" spans="2:9" ht="13" x14ac:dyDescent="0.3">
      <c r="B3" s="7"/>
      <c r="C3" s="3"/>
      <c r="D3" s="3"/>
      <c r="E3" s="71"/>
      <c r="F3" s="71"/>
      <c r="G3" s="71"/>
    </row>
    <row r="4" spans="2:9" ht="15.5" x14ac:dyDescent="0.35">
      <c r="B4" s="22"/>
      <c r="C4" s="3"/>
      <c r="D4" s="3"/>
      <c r="E4" s="72"/>
      <c r="F4" s="73"/>
      <c r="G4" s="3"/>
      <c r="H4" s="24"/>
    </row>
    <row r="5" spans="2:9" x14ac:dyDescent="0.25">
      <c r="B5" s="3"/>
      <c r="C5" s="3"/>
      <c r="D5" s="3"/>
      <c r="E5" s="72"/>
      <c r="F5" s="73"/>
      <c r="G5" s="3"/>
    </row>
    <row r="6" spans="2:9" ht="13" x14ac:dyDescent="0.3">
      <c r="B6" s="68" t="s">
        <v>909</v>
      </c>
      <c r="C6" s="68"/>
      <c r="D6" s="68"/>
      <c r="E6" s="69"/>
      <c r="F6" s="70"/>
      <c r="G6" s="68"/>
    </row>
    <row r="8" spans="2:9" x14ac:dyDescent="0.25">
      <c r="B8" t="s">
        <v>847</v>
      </c>
      <c r="C8" t="s">
        <v>848</v>
      </c>
      <c r="D8" t="s">
        <v>849</v>
      </c>
      <c r="E8" s="64" t="s">
        <v>850</v>
      </c>
      <c r="F8" s="65" t="s">
        <v>908</v>
      </c>
      <c r="G8" s="24" t="s">
        <v>799</v>
      </c>
      <c r="I8" s="24" t="s">
        <v>911</v>
      </c>
    </row>
    <row r="9" spans="2:9" x14ac:dyDescent="0.25">
      <c r="B9" t="s">
        <v>851</v>
      </c>
      <c r="C9" t="s">
        <v>852</v>
      </c>
      <c r="D9" t="s">
        <v>853</v>
      </c>
      <c r="E9" s="64">
        <v>16</v>
      </c>
      <c r="F9" s="66">
        <v>14</v>
      </c>
      <c r="G9" s="64">
        <v>224</v>
      </c>
      <c r="I9" s="67" t="str">
        <f>IF(ISERROR(VLOOKUP(B9,$B$59:$B$96,1,FALSE)),"Problema!","")</f>
        <v/>
      </c>
    </row>
    <row r="10" spans="2:9" x14ac:dyDescent="0.25">
      <c r="B10" t="s">
        <v>854</v>
      </c>
      <c r="C10" t="s">
        <v>852</v>
      </c>
      <c r="D10" t="s">
        <v>853</v>
      </c>
      <c r="E10" s="64">
        <v>28</v>
      </c>
      <c r="F10" s="66">
        <v>17</v>
      </c>
      <c r="G10" s="64">
        <v>476</v>
      </c>
      <c r="I10" s="67" t="str">
        <f t="shared" ref="I10:I55" si="0">IF(ISERROR(VLOOKUP(B10,$B$59:$B$96,1,FALSE)),"Problema!","")</f>
        <v/>
      </c>
    </row>
    <row r="11" spans="2:9" x14ac:dyDescent="0.25">
      <c r="B11" t="s">
        <v>855</v>
      </c>
      <c r="C11" t="s">
        <v>852</v>
      </c>
      <c r="D11" t="s">
        <v>853</v>
      </c>
      <c r="E11" s="64">
        <v>28</v>
      </c>
      <c r="F11" s="66">
        <v>15</v>
      </c>
      <c r="G11" s="64">
        <v>420</v>
      </c>
      <c r="I11" s="67" t="str">
        <f t="shared" si="0"/>
        <v/>
      </c>
    </row>
    <row r="12" spans="2:9" x14ac:dyDescent="0.25">
      <c r="B12" t="s">
        <v>856</v>
      </c>
      <c r="C12" t="s">
        <v>852</v>
      </c>
      <c r="D12" t="s">
        <v>853</v>
      </c>
      <c r="E12" s="64">
        <v>28</v>
      </c>
      <c r="F12" s="66">
        <v>20</v>
      </c>
      <c r="G12" s="64">
        <v>560</v>
      </c>
      <c r="I12" s="67" t="str">
        <f t="shared" si="0"/>
        <v/>
      </c>
    </row>
    <row r="13" spans="2:9" x14ac:dyDescent="0.25">
      <c r="B13" t="s">
        <v>857</v>
      </c>
      <c r="C13" t="s">
        <v>852</v>
      </c>
      <c r="D13" t="s">
        <v>853</v>
      </c>
      <c r="E13" s="64">
        <v>18</v>
      </c>
      <c r="F13" s="66">
        <v>14</v>
      </c>
      <c r="G13" s="64">
        <v>252</v>
      </c>
      <c r="I13" s="67" t="str">
        <f t="shared" si="0"/>
        <v>Problema!</v>
      </c>
    </row>
    <row r="14" spans="2:9" x14ac:dyDescent="0.25">
      <c r="B14" t="s">
        <v>858</v>
      </c>
      <c r="C14" t="s">
        <v>852</v>
      </c>
      <c r="D14" t="s">
        <v>853</v>
      </c>
      <c r="E14" s="64">
        <v>18</v>
      </c>
      <c r="F14" s="66">
        <v>11</v>
      </c>
      <c r="G14" s="64">
        <v>198</v>
      </c>
      <c r="I14" s="67" t="str">
        <f t="shared" si="0"/>
        <v/>
      </c>
    </row>
    <row r="15" spans="2:9" x14ac:dyDescent="0.25">
      <c r="B15" t="s">
        <v>859</v>
      </c>
      <c r="C15" t="s">
        <v>852</v>
      </c>
      <c r="D15" t="s">
        <v>853</v>
      </c>
      <c r="E15" s="64">
        <v>21</v>
      </c>
      <c r="F15" s="66">
        <v>16</v>
      </c>
      <c r="G15" s="64">
        <v>336</v>
      </c>
      <c r="I15" s="67" t="str">
        <f t="shared" si="0"/>
        <v/>
      </c>
    </row>
    <row r="16" spans="2:9" x14ac:dyDescent="0.25">
      <c r="B16" t="s">
        <v>860</v>
      </c>
      <c r="C16" t="s">
        <v>852</v>
      </c>
      <c r="D16" t="s">
        <v>853</v>
      </c>
      <c r="E16" s="64">
        <v>21</v>
      </c>
      <c r="F16" s="66">
        <v>7</v>
      </c>
      <c r="G16" s="64">
        <v>147</v>
      </c>
      <c r="I16" s="67" t="str">
        <f t="shared" si="0"/>
        <v/>
      </c>
    </row>
    <row r="17" spans="2:9" x14ac:dyDescent="0.25">
      <c r="B17" t="s">
        <v>861</v>
      </c>
      <c r="C17" t="s">
        <v>862</v>
      </c>
      <c r="D17" t="s">
        <v>853</v>
      </c>
      <c r="E17" s="64">
        <v>10</v>
      </c>
      <c r="F17" s="66">
        <v>6</v>
      </c>
      <c r="G17" s="64">
        <v>60</v>
      </c>
      <c r="I17" s="67" t="str">
        <f t="shared" si="0"/>
        <v/>
      </c>
    </row>
    <row r="18" spans="2:9" x14ac:dyDescent="0.25">
      <c r="B18" t="s">
        <v>863</v>
      </c>
      <c r="C18" t="s">
        <v>862</v>
      </c>
      <c r="D18" t="s">
        <v>853</v>
      </c>
      <c r="E18" s="64">
        <v>13</v>
      </c>
      <c r="F18" s="66">
        <v>12</v>
      </c>
      <c r="G18" s="64">
        <v>156</v>
      </c>
      <c r="I18" s="67" t="str">
        <f t="shared" si="0"/>
        <v/>
      </c>
    </row>
    <row r="19" spans="2:9" x14ac:dyDescent="0.25">
      <c r="B19" t="s">
        <v>864</v>
      </c>
      <c r="C19" t="s">
        <v>862</v>
      </c>
      <c r="D19" t="s">
        <v>853</v>
      </c>
      <c r="E19" s="64">
        <v>15</v>
      </c>
      <c r="F19" s="66">
        <v>16</v>
      </c>
      <c r="G19" s="64">
        <v>240</v>
      </c>
      <c r="I19" s="67" t="str">
        <f t="shared" si="0"/>
        <v/>
      </c>
    </row>
    <row r="20" spans="2:9" x14ac:dyDescent="0.25">
      <c r="B20" t="s">
        <v>865</v>
      </c>
      <c r="C20" t="s">
        <v>866</v>
      </c>
      <c r="D20" t="s">
        <v>853</v>
      </c>
      <c r="E20" s="64">
        <v>178</v>
      </c>
      <c r="F20" s="66">
        <v>8</v>
      </c>
      <c r="G20" s="64">
        <v>1424</v>
      </c>
      <c r="I20" s="67" t="str">
        <f t="shared" si="0"/>
        <v/>
      </c>
    </row>
    <row r="21" spans="2:9" x14ac:dyDescent="0.25">
      <c r="B21" t="s">
        <v>867</v>
      </c>
      <c r="C21" t="s">
        <v>866</v>
      </c>
      <c r="D21" t="s">
        <v>853</v>
      </c>
      <c r="E21" s="64">
        <v>128</v>
      </c>
      <c r="F21" s="66">
        <v>18</v>
      </c>
      <c r="G21" s="64">
        <v>2304</v>
      </c>
      <c r="I21" s="67" t="str">
        <f t="shared" si="0"/>
        <v/>
      </c>
    </row>
    <row r="22" spans="2:9" x14ac:dyDescent="0.25">
      <c r="B22" t="s">
        <v>868</v>
      </c>
      <c r="C22" t="s">
        <v>866</v>
      </c>
      <c r="D22" t="s">
        <v>853</v>
      </c>
      <c r="E22" s="64">
        <v>95</v>
      </c>
      <c r="F22" s="66">
        <v>5</v>
      </c>
      <c r="G22" s="64">
        <v>475</v>
      </c>
      <c r="I22" s="67" t="str">
        <f t="shared" si="0"/>
        <v/>
      </c>
    </row>
    <row r="23" spans="2:9" x14ac:dyDescent="0.25">
      <c r="B23" t="s">
        <v>869</v>
      </c>
      <c r="C23" t="s">
        <v>870</v>
      </c>
      <c r="D23" t="s">
        <v>853</v>
      </c>
      <c r="E23" s="64">
        <v>35</v>
      </c>
      <c r="F23" s="66">
        <v>12</v>
      </c>
      <c r="G23" s="64">
        <v>420</v>
      </c>
      <c r="I23" s="67" t="str">
        <f t="shared" si="0"/>
        <v/>
      </c>
    </row>
    <row r="24" spans="2:9" x14ac:dyDescent="0.25">
      <c r="B24" t="s">
        <v>871</v>
      </c>
      <c r="C24" t="s">
        <v>870</v>
      </c>
      <c r="D24" t="s">
        <v>853</v>
      </c>
      <c r="E24" s="64">
        <v>38</v>
      </c>
      <c r="F24" s="66">
        <v>4</v>
      </c>
      <c r="G24" s="64">
        <v>152</v>
      </c>
      <c r="I24" s="67" t="str">
        <f t="shared" si="0"/>
        <v/>
      </c>
    </row>
    <row r="25" spans="2:9" x14ac:dyDescent="0.25">
      <c r="B25" t="s">
        <v>872</v>
      </c>
      <c r="C25" t="s">
        <v>870</v>
      </c>
      <c r="D25" t="s">
        <v>853</v>
      </c>
      <c r="E25" s="64">
        <v>45</v>
      </c>
      <c r="F25" s="66">
        <v>14</v>
      </c>
      <c r="G25" s="64">
        <v>630</v>
      </c>
      <c r="I25" s="67" t="str">
        <f t="shared" si="0"/>
        <v/>
      </c>
    </row>
    <row r="26" spans="2:9" x14ac:dyDescent="0.25">
      <c r="B26" t="s">
        <v>873</v>
      </c>
      <c r="C26" t="s">
        <v>870</v>
      </c>
      <c r="D26" t="s">
        <v>853</v>
      </c>
      <c r="E26" s="64">
        <v>28.5</v>
      </c>
      <c r="F26" s="66">
        <v>11</v>
      </c>
      <c r="G26" s="64">
        <v>313.5</v>
      </c>
      <c r="I26" s="67" t="str">
        <f t="shared" si="0"/>
        <v/>
      </c>
    </row>
    <row r="27" spans="2:9" x14ac:dyDescent="0.25">
      <c r="B27" t="s">
        <v>874</v>
      </c>
      <c r="C27" t="s">
        <v>870</v>
      </c>
      <c r="D27" t="s">
        <v>853</v>
      </c>
      <c r="E27" s="64">
        <v>35</v>
      </c>
      <c r="F27" s="66">
        <v>14</v>
      </c>
      <c r="G27" s="64">
        <v>490</v>
      </c>
      <c r="I27" s="67" t="str">
        <f t="shared" si="0"/>
        <v/>
      </c>
    </row>
    <row r="28" spans="2:9" x14ac:dyDescent="0.25">
      <c r="B28" t="s">
        <v>875</v>
      </c>
      <c r="C28" t="s">
        <v>870</v>
      </c>
      <c r="D28" t="s">
        <v>853</v>
      </c>
      <c r="E28" s="64">
        <v>32</v>
      </c>
      <c r="F28" s="66">
        <v>16</v>
      </c>
      <c r="G28" s="64">
        <v>512</v>
      </c>
      <c r="I28" s="67" t="str">
        <f t="shared" si="0"/>
        <v/>
      </c>
    </row>
    <row r="29" spans="2:9" x14ac:dyDescent="0.25">
      <c r="B29" t="s">
        <v>876</v>
      </c>
      <c r="C29" t="s">
        <v>870</v>
      </c>
      <c r="D29" t="s">
        <v>853</v>
      </c>
      <c r="E29" s="64">
        <v>18</v>
      </c>
      <c r="F29" s="66">
        <v>8</v>
      </c>
      <c r="G29" s="64">
        <v>144</v>
      </c>
      <c r="I29" s="67" t="str">
        <f t="shared" si="0"/>
        <v>Problema!</v>
      </c>
    </row>
    <row r="30" spans="2:9" x14ac:dyDescent="0.25">
      <c r="B30" t="s">
        <v>877</v>
      </c>
      <c r="C30" t="s">
        <v>870</v>
      </c>
      <c r="D30" t="s">
        <v>853</v>
      </c>
      <c r="E30" s="64">
        <v>27</v>
      </c>
      <c r="F30" s="66">
        <v>16</v>
      </c>
      <c r="G30" s="64">
        <v>432</v>
      </c>
      <c r="I30" s="67" t="str">
        <f t="shared" si="0"/>
        <v/>
      </c>
    </row>
    <row r="31" spans="2:9" x14ac:dyDescent="0.25">
      <c r="B31" t="s">
        <v>878</v>
      </c>
      <c r="C31" t="s">
        <v>870</v>
      </c>
      <c r="D31" t="s">
        <v>853</v>
      </c>
      <c r="E31" s="64">
        <v>32</v>
      </c>
      <c r="F31" s="66">
        <v>12</v>
      </c>
      <c r="G31" s="64">
        <v>384</v>
      </c>
      <c r="I31" s="67" t="str">
        <f t="shared" si="0"/>
        <v/>
      </c>
    </row>
    <row r="32" spans="2:9" x14ac:dyDescent="0.25">
      <c r="B32" t="s">
        <v>879</v>
      </c>
      <c r="C32" t="s">
        <v>870</v>
      </c>
      <c r="D32" t="s">
        <v>853</v>
      </c>
      <c r="E32" s="64">
        <v>32</v>
      </c>
      <c r="F32" s="66">
        <v>15</v>
      </c>
      <c r="G32" s="64">
        <v>480</v>
      </c>
      <c r="I32" s="67" t="str">
        <f t="shared" si="0"/>
        <v>Problema!</v>
      </c>
    </row>
    <row r="33" spans="2:9" x14ac:dyDescent="0.25">
      <c r="B33" t="s">
        <v>880</v>
      </c>
      <c r="C33" t="s">
        <v>870</v>
      </c>
      <c r="D33" t="s">
        <v>853</v>
      </c>
      <c r="E33" s="64">
        <v>27</v>
      </c>
      <c r="F33" s="66">
        <v>11</v>
      </c>
      <c r="G33" s="64">
        <v>297</v>
      </c>
      <c r="I33" s="67" t="str">
        <f t="shared" si="0"/>
        <v>Problema!</v>
      </c>
    </row>
    <row r="34" spans="2:9" x14ac:dyDescent="0.25">
      <c r="B34" t="s">
        <v>881</v>
      </c>
      <c r="C34" t="s">
        <v>870</v>
      </c>
      <c r="D34" t="s">
        <v>853</v>
      </c>
      <c r="E34" s="64">
        <v>27</v>
      </c>
      <c r="F34" s="66">
        <v>15</v>
      </c>
      <c r="G34" s="64">
        <v>405</v>
      </c>
      <c r="I34" s="67" t="str">
        <f t="shared" si="0"/>
        <v>Problema!</v>
      </c>
    </row>
    <row r="35" spans="2:9" x14ac:dyDescent="0.25">
      <c r="B35" t="s">
        <v>882</v>
      </c>
      <c r="C35" t="s">
        <v>870</v>
      </c>
      <c r="D35" t="s">
        <v>853</v>
      </c>
      <c r="E35" s="64">
        <v>32</v>
      </c>
      <c r="F35" s="66">
        <v>14</v>
      </c>
      <c r="G35" s="64">
        <v>448</v>
      </c>
      <c r="I35" s="67" t="str">
        <f t="shared" si="0"/>
        <v/>
      </c>
    </row>
    <row r="36" spans="2:9" x14ac:dyDescent="0.25">
      <c r="B36" t="s">
        <v>883</v>
      </c>
      <c r="C36" t="s">
        <v>870</v>
      </c>
      <c r="D36" t="s">
        <v>853</v>
      </c>
      <c r="E36" s="64">
        <v>28</v>
      </c>
      <c r="F36" s="66">
        <v>12</v>
      </c>
      <c r="G36" s="64">
        <v>336</v>
      </c>
      <c r="I36" s="67" t="str">
        <f t="shared" si="0"/>
        <v/>
      </c>
    </row>
    <row r="37" spans="2:9" x14ac:dyDescent="0.25">
      <c r="B37" t="s">
        <v>884</v>
      </c>
      <c r="C37" t="s">
        <v>885</v>
      </c>
      <c r="D37" t="s">
        <v>886</v>
      </c>
      <c r="E37" s="64">
        <v>238</v>
      </c>
      <c r="F37" s="66">
        <v>11</v>
      </c>
      <c r="G37" s="64">
        <v>2618</v>
      </c>
      <c r="I37" s="67" t="str">
        <f t="shared" si="0"/>
        <v/>
      </c>
    </row>
    <row r="38" spans="2:9" x14ac:dyDescent="0.25">
      <c r="B38" t="s">
        <v>887</v>
      </c>
      <c r="C38" t="s">
        <v>885</v>
      </c>
      <c r="D38" t="s">
        <v>886</v>
      </c>
      <c r="E38" s="64">
        <v>220</v>
      </c>
      <c r="F38" s="66">
        <v>14</v>
      </c>
      <c r="G38" s="64">
        <v>3080</v>
      </c>
      <c r="I38" s="67" t="str">
        <f t="shared" si="0"/>
        <v/>
      </c>
    </row>
    <row r="39" spans="2:9" x14ac:dyDescent="0.25">
      <c r="B39" t="s">
        <v>888</v>
      </c>
      <c r="C39" t="s">
        <v>885</v>
      </c>
      <c r="D39" t="s">
        <v>886</v>
      </c>
      <c r="E39" s="64">
        <v>325</v>
      </c>
      <c r="F39" s="66">
        <v>14</v>
      </c>
      <c r="G39" s="64">
        <v>4550</v>
      </c>
      <c r="I39" s="67" t="str">
        <f t="shared" si="0"/>
        <v/>
      </c>
    </row>
    <row r="40" spans="2:9" x14ac:dyDescent="0.25">
      <c r="B40" t="s">
        <v>889</v>
      </c>
      <c r="C40" t="s">
        <v>885</v>
      </c>
      <c r="D40" t="s">
        <v>886</v>
      </c>
      <c r="E40" s="64">
        <v>278</v>
      </c>
      <c r="F40" s="66">
        <v>4</v>
      </c>
      <c r="G40" s="64">
        <v>1112</v>
      </c>
      <c r="I40" s="67" t="str">
        <f t="shared" si="0"/>
        <v/>
      </c>
    </row>
    <row r="41" spans="2:9" x14ac:dyDescent="0.25">
      <c r="B41" t="s">
        <v>890</v>
      </c>
      <c r="C41" t="s">
        <v>885</v>
      </c>
      <c r="D41" t="s">
        <v>886</v>
      </c>
      <c r="E41" s="64">
        <v>548</v>
      </c>
      <c r="F41" s="66">
        <v>12</v>
      </c>
      <c r="G41" s="64">
        <v>6576</v>
      </c>
      <c r="I41" s="67" t="str">
        <f t="shared" si="0"/>
        <v/>
      </c>
    </row>
    <row r="42" spans="2:9" x14ac:dyDescent="0.25">
      <c r="B42" t="s">
        <v>891</v>
      </c>
      <c r="C42" t="s">
        <v>885</v>
      </c>
      <c r="D42" t="s">
        <v>886</v>
      </c>
      <c r="E42" s="64">
        <v>548</v>
      </c>
      <c r="F42" s="66">
        <v>15</v>
      </c>
      <c r="G42" s="64">
        <v>8220</v>
      </c>
      <c r="I42" s="67" t="str">
        <f t="shared" si="0"/>
        <v/>
      </c>
    </row>
    <row r="43" spans="2:9" x14ac:dyDescent="0.25">
      <c r="B43" t="s">
        <v>892</v>
      </c>
      <c r="C43" t="s">
        <v>885</v>
      </c>
      <c r="D43" t="s">
        <v>886</v>
      </c>
      <c r="E43" s="64">
        <v>225</v>
      </c>
      <c r="F43" s="66">
        <v>17</v>
      </c>
      <c r="G43" s="64">
        <v>3825</v>
      </c>
      <c r="I43" s="67" t="str">
        <f t="shared" si="0"/>
        <v/>
      </c>
    </row>
    <row r="44" spans="2:9" x14ac:dyDescent="0.25">
      <c r="B44" t="s">
        <v>893</v>
      </c>
      <c r="C44" t="s">
        <v>894</v>
      </c>
      <c r="D44" t="s">
        <v>886</v>
      </c>
      <c r="E44" s="64">
        <v>228</v>
      </c>
      <c r="F44" s="66">
        <v>9</v>
      </c>
      <c r="G44" s="64">
        <v>2052</v>
      </c>
      <c r="I44" s="67" t="str">
        <f t="shared" si="0"/>
        <v/>
      </c>
    </row>
    <row r="45" spans="2:9" x14ac:dyDescent="0.25">
      <c r="B45" t="s">
        <v>895</v>
      </c>
      <c r="C45" t="s">
        <v>894</v>
      </c>
      <c r="D45" t="s">
        <v>886</v>
      </c>
      <c r="E45" s="64">
        <v>228</v>
      </c>
      <c r="F45" s="66">
        <v>8</v>
      </c>
      <c r="G45" s="64">
        <v>1824</v>
      </c>
      <c r="I45" s="67" t="str">
        <f t="shared" si="0"/>
        <v/>
      </c>
    </row>
    <row r="46" spans="2:9" x14ac:dyDescent="0.25">
      <c r="B46" t="s">
        <v>896</v>
      </c>
      <c r="C46" t="s">
        <v>894</v>
      </c>
      <c r="D46" t="s">
        <v>886</v>
      </c>
      <c r="E46" s="64">
        <v>228</v>
      </c>
      <c r="F46" s="66">
        <v>12</v>
      </c>
      <c r="G46" s="64">
        <v>2736</v>
      </c>
      <c r="I46" s="67" t="str">
        <f t="shared" si="0"/>
        <v/>
      </c>
    </row>
    <row r="47" spans="2:9" x14ac:dyDescent="0.25">
      <c r="B47" t="s">
        <v>897</v>
      </c>
      <c r="C47" t="s">
        <v>894</v>
      </c>
      <c r="D47" t="s">
        <v>886</v>
      </c>
      <c r="E47" s="64">
        <v>228</v>
      </c>
      <c r="F47" s="66">
        <v>13</v>
      </c>
      <c r="G47" s="64">
        <v>2964</v>
      </c>
      <c r="I47" s="67" t="str">
        <f t="shared" si="0"/>
        <v>Problema!</v>
      </c>
    </row>
    <row r="48" spans="2:9" x14ac:dyDescent="0.25">
      <c r="B48" t="s">
        <v>898</v>
      </c>
      <c r="C48" t="s">
        <v>894</v>
      </c>
      <c r="D48" t="s">
        <v>886</v>
      </c>
      <c r="E48" s="64">
        <v>228</v>
      </c>
      <c r="F48" s="66">
        <v>19</v>
      </c>
      <c r="G48" s="64">
        <v>4332</v>
      </c>
      <c r="I48" s="67" t="str">
        <f t="shared" si="0"/>
        <v>Problema!</v>
      </c>
    </row>
    <row r="49" spans="2:9" x14ac:dyDescent="0.25">
      <c r="B49" t="s">
        <v>899</v>
      </c>
      <c r="C49" t="s">
        <v>894</v>
      </c>
      <c r="D49" t="s">
        <v>886</v>
      </c>
      <c r="E49" s="64">
        <v>228</v>
      </c>
      <c r="F49" s="66">
        <v>9</v>
      </c>
      <c r="G49" s="64">
        <v>2052</v>
      </c>
      <c r="I49" s="67" t="str">
        <f t="shared" si="0"/>
        <v/>
      </c>
    </row>
    <row r="50" spans="2:9" x14ac:dyDescent="0.25">
      <c r="B50" t="s">
        <v>900</v>
      </c>
      <c r="C50" t="s">
        <v>901</v>
      </c>
      <c r="D50" t="s">
        <v>886</v>
      </c>
      <c r="E50" s="64">
        <v>235</v>
      </c>
      <c r="F50" s="66">
        <v>20</v>
      </c>
      <c r="G50" s="64">
        <v>4700</v>
      </c>
      <c r="I50" s="67" t="str">
        <f t="shared" si="0"/>
        <v/>
      </c>
    </row>
    <row r="51" spans="2:9" x14ac:dyDescent="0.25">
      <c r="B51" t="s">
        <v>902</v>
      </c>
      <c r="C51" t="s">
        <v>901</v>
      </c>
      <c r="D51" t="s">
        <v>886</v>
      </c>
      <c r="E51" s="64">
        <v>235</v>
      </c>
      <c r="F51" s="66">
        <v>15</v>
      </c>
      <c r="G51" s="64">
        <v>3525</v>
      </c>
      <c r="I51" s="67" t="str">
        <f t="shared" si="0"/>
        <v/>
      </c>
    </row>
    <row r="52" spans="2:9" x14ac:dyDescent="0.25">
      <c r="B52" t="s">
        <v>903</v>
      </c>
      <c r="C52" t="s">
        <v>901</v>
      </c>
      <c r="D52" t="s">
        <v>886</v>
      </c>
      <c r="E52" s="64">
        <v>235</v>
      </c>
      <c r="F52" s="66">
        <v>11</v>
      </c>
      <c r="G52" s="64">
        <v>2585</v>
      </c>
      <c r="I52" s="67" t="str">
        <f t="shared" si="0"/>
        <v/>
      </c>
    </row>
    <row r="53" spans="2:9" x14ac:dyDescent="0.25">
      <c r="B53" t="s">
        <v>904</v>
      </c>
      <c r="C53" t="s">
        <v>905</v>
      </c>
      <c r="D53" t="s">
        <v>886</v>
      </c>
      <c r="E53" s="64">
        <v>247</v>
      </c>
      <c r="F53" s="66">
        <v>23</v>
      </c>
      <c r="G53" s="64">
        <v>5681</v>
      </c>
      <c r="I53" s="67" t="str">
        <f t="shared" si="0"/>
        <v>Problema!</v>
      </c>
    </row>
    <row r="54" spans="2:9" x14ac:dyDescent="0.25">
      <c r="B54" t="s">
        <v>906</v>
      </c>
      <c r="C54" t="s">
        <v>862</v>
      </c>
      <c r="D54" t="s">
        <v>853</v>
      </c>
      <c r="E54" s="64">
        <v>10</v>
      </c>
      <c r="F54" s="66">
        <v>18</v>
      </c>
      <c r="G54" s="64">
        <v>180</v>
      </c>
      <c r="I54" s="67" t="str">
        <f t="shared" si="0"/>
        <v>Problema!</v>
      </c>
    </row>
    <row r="55" spans="2:9" x14ac:dyDescent="0.25">
      <c r="B55" t="s">
        <v>907</v>
      </c>
      <c r="C55" t="s">
        <v>852</v>
      </c>
      <c r="D55" t="s">
        <v>853</v>
      </c>
      <c r="E55" s="64">
        <v>18</v>
      </c>
      <c r="F55" s="66">
        <v>17</v>
      </c>
      <c r="G55" s="64">
        <v>306</v>
      </c>
      <c r="I55" s="67" t="str">
        <f t="shared" si="0"/>
        <v/>
      </c>
    </row>
    <row r="57" spans="2:9" ht="13" x14ac:dyDescent="0.3">
      <c r="B57" s="68" t="s">
        <v>910</v>
      </c>
      <c r="C57" s="68"/>
      <c r="D57" s="68"/>
      <c r="E57" s="69"/>
      <c r="F57" s="70"/>
      <c r="G57" s="68"/>
    </row>
    <row r="59" spans="2:9" x14ac:dyDescent="0.25">
      <c r="B59" t="s">
        <v>864</v>
      </c>
    </row>
    <row r="60" spans="2:9" x14ac:dyDescent="0.25">
      <c r="B60" t="s">
        <v>863</v>
      </c>
    </row>
    <row r="61" spans="2:9" x14ac:dyDescent="0.25">
      <c r="B61" t="s">
        <v>861</v>
      </c>
    </row>
    <row r="62" spans="2:9" x14ac:dyDescent="0.25">
      <c r="B62" t="s">
        <v>895</v>
      </c>
    </row>
    <row r="63" spans="2:9" x14ac:dyDescent="0.25">
      <c r="B63" t="s">
        <v>896</v>
      </c>
    </row>
    <row r="64" spans="2:9" x14ac:dyDescent="0.25">
      <c r="B64" t="s">
        <v>899</v>
      </c>
    </row>
    <row r="65" spans="2:2" x14ac:dyDescent="0.25">
      <c r="B65" t="s">
        <v>893</v>
      </c>
    </row>
    <row r="66" spans="2:2" x14ac:dyDescent="0.25">
      <c r="B66" t="s">
        <v>900</v>
      </c>
    </row>
    <row r="67" spans="2:2" x14ac:dyDescent="0.25">
      <c r="B67" t="s">
        <v>903</v>
      </c>
    </row>
    <row r="68" spans="2:2" x14ac:dyDescent="0.25">
      <c r="B68" t="s">
        <v>902</v>
      </c>
    </row>
    <row r="69" spans="2:2" x14ac:dyDescent="0.25">
      <c r="B69" t="s">
        <v>867</v>
      </c>
    </row>
    <row r="70" spans="2:2" x14ac:dyDescent="0.25">
      <c r="B70" t="s">
        <v>868</v>
      </c>
    </row>
    <row r="71" spans="2:2" x14ac:dyDescent="0.25">
      <c r="B71" t="s">
        <v>865</v>
      </c>
    </row>
    <row r="72" spans="2:2" x14ac:dyDescent="0.25">
      <c r="B72" t="s">
        <v>907</v>
      </c>
    </row>
    <row r="73" spans="2:2" x14ac:dyDescent="0.25">
      <c r="B73" t="s">
        <v>858</v>
      </c>
    </row>
    <row r="74" spans="2:2" x14ac:dyDescent="0.25">
      <c r="B74" t="s">
        <v>854</v>
      </c>
    </row>
    <row r="75" spans="2:2" x14ac:dyDescent="0.25">
      <c r="B75" t="s">
        <v>856</v>
      </c>
    </row>
    <row r="76" spans="2:2" x14ac:dyDescent="0.25">
      <c r="B76" t="s">
        <v>860</v>
      </c>
    </row>
    <row r="77" spans="2:2" x14ac:dyDescent="0.25">
      <c r="B77" t="s">
        <v>859</v>
      </c>
    </row>
    <row r="78" spans="2:2" x14ac:dyDescent="0.25">
      <c r="B78" t="s">
        <v>855</v>
      </c>
    </row>
    <row r="79" spans="2:2" x14ac:dyDescent="0.25">
      <c r="B79" t="s">
        <v>851</v>
      </c>
    </row>
    <row r="80" spans="2:2" x14ac:dyDescent="0.25">
      <c r="B80" t="s">
        <v>877</v>
      </c>
    </row>
    <row r="81" spans="2:2" x14ac:dyDescent="0.25">
      <c r="B81" t="s">
        <v>883</v>
      </c>
    </row>
    <row r="82" spans="2:2" x14ac:dyDescent="0.25">
      <c r="B82" t="s">
        <v>872</v>
      </c>
    </row>
    <row r="83" spans="2:2" x14ac:dyDescent="0.25">
      <c r="B83" t="s">
        <v>869</v>
      </c>
    </row>
    <row r="84" spans="2:2" x14ac:dyDescent="0.25">
      <c r="B84" t="s">
        <v>874</v>
      </c>
    </row>
    <row r="85" spans="2:2" x14ac:dyDescent="0.25">
      <c r="B85" t="s">
        <v>875</v>
      </c>
    </row>
    <row r="86" spans="2:2" x14ac:dyDescent="0.25">
      <c r="B86" t="s">
        <v>873</v>
      </c>
    </row>
    <row r="87" spans="2:2" x14ac:dyDescent="0.25">
      <c r="B87" t="s">
        <v>871</v>
      </c>
    </row>
    <row r="88" spans="2:2" x14ac:dyDescent="0.25">
      <c r="B88" t="s">
        <v>878</v>
      </c>
    </row>
    <row r="89" spans="2:2" x14ac:dyDescent="0.25">
      <c r="B89" t="s">
        <v>882</v>
      </c>
    </row>
    <row r="90" spans="2:2" x14ac:dyDescent="0.25">
      <c r="B90" t="s">
        <v>884</v>
      </c>
    </row>
    <row r="91" spans="2:2" x14ac:dyDescent="0.25">
      <c r="B91" t="s">
        <v>891</v>
      </c>
    </row>
    <row r="92" spans="2:2" x14ac:dyDescent="0.25">
      <c r="B92" t="s">
        <v>890</v>
      </c>
    </row>
    <row r="93" spans="2:2" x14ac:dyDescent="0.25">
      <c r="B93" t="s">
        <v>887</v>
      </c>
    </row>
    <row r="94" spans="2:2" x14ac:dyDescent="0.25">
      <c r="B94" t="s">
        <v>888</v>
      </c>
    </row>
    <row r="95" spans="2:2" x14ac:dyDescent="0.25">
      <c r="B95" t="s">
        <v>892</v>
      </c>
    </row>
    <row r="96" spans="2:2" x14ac:dyDescent="0.25">
      <c r="B96" t="s">
        <v>889</v>
      </c>
    </row>
  </sheetData>
  <phoneticPr fontId="32" type="noConversion"/>
  <pageMargins left="0.511811024" right="0.511811024" top="0.78740157499999996" bottom="0.78740157499999996" header="0.31496062000000002" footer="0.31496062000000002"/>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dimension ref="A1:G26"/>
  <sheetViews>
    <sheetView workbookViewId="0">
      <selection activeCell="I24" sqref="I24"/>
    </sheetView>
  </sheetViews>
  <sheetFormatPr defaultColWidth="9.1796875" defaultRowHeight="12.5" x14ac:dyDescent="0.25"/>
  <cols>
    <col min="1" max="3" width="9.1796875" style="3"/>
    <col min="4" max="4" width="26.453125" style="3" customWidth="1"/>
    <col min="5" max="6" width="9.1796875" style="3"/>
    <col min="7" max="7" width="34.81640625" style="3" customWidth="1"/>
    <col min="8" max="16384" width="9.1796875" style="3"/>
  </cols>
  <sheetData>
    <row r="1" spans="1:7" x14ac:dyDescent="0.25">
      <c r="A1" s="95"/>
    </row>
    <row r="2" spans="1:7" ht="15.5" x14ac:dyDescent="0.35">
      <c r="B2" s="28"/>
    </row>
    <row r="4" spans="1:7" x14ac:dyDescent="0.25">
      <c r="B4" s="95" t="s">
        <v>671</v>
      </c>
    </row>
    <row r="5" spans="1:7" x14ac:dyDescent="0.25">
      <c r="B5" s="95" t="s">
        <v>672</v>
      </c>
    </row>
    <row r="6" spans="1:7" x14ac:dyDescent="0.25">
      <c r="B6" s="95" t="s">
        <v>673</v>
      </c>
    </row>
    <row r="10" spans="1:7" x14ac:dyDescent="0.25">
      <c r="C10" s="95" t="s">
        <v>669</v>
      </c>
      <c r="F10" s="95" t="s">
        <v>670</v>
      </c>
    </row>
    <row r="11" spans="1:7" x14ac:dyDescent="0.25">
      <c r="C11" s="96" t="s">
        <v>383</v>
      </c>
      <c r="D11" s="97" t="s">
        <v>382</v>
      </c>
      <c r="F11" s="96" t="s">
        <v>383</v>
      </c>
      <c r="G11" s="97" t="s">
        <v>381</v>
      </c>
    </row>
    <row r="12" spans="1:7" x14ac:dyDescent="0.25">
      <c r="C12" s="96">
        <v>1</v>
      </c>
      <c r="D12" s="98" t="s">
        <v>667</v>
      </c>
      <c r="F12" s="96">
        <v>9</v>
      </c>
      <c r="G12" s="97" t="s">
        <v>363</v>
      </c>
    </row>
    <row r="13" spans="1:7" x14ac:dyDescent="0.25">
      <c r="C13" s="96">
        <v>2</v>
      </c>
      <c r="D13" s="97" t="s">
        <v>378</v>
      </c>
      <c r="F13" s="96">
        <v>10</v>
      </c>
      <c r="G13" s="97" t="s">
        <v>361</v>
      </c>
    </row>
    <row r="14" spans="1:7" x14ac:dyDescent="0.25">
      <c r="C14" s="96">
        <v>3</v>
      </c>
      <c r="D14" s="97" t="s">
        <v>376</v>
      </c>
      <c r="F14" s="96">
        <v>13</v>
      </c>
      <c r="G14" s="97" t="s">
        <v>355</v>
      </c>
    </row>
    <row r="15" spans="1:7" x14ac:dyDescent="0.25">
      <c r="C15" s="96">
        <v>4</v>
      </c>
      <c r="D15" s="97" t="s">
        <v>374</v>
      </c>
      <c r="F15" s="96">
        <v>11</v>
      </c>
      <c r="G15" s="97" t="s">
        <v>359</v>
      </c>
    </row>
    <row r="16" spans="1:7" x14ac:dyDescent="0.25">
      <c r="C16" s="96">
        <v>5</v>
      </c>
      <c r="D16" s="97" t="s">
        <v>372</v>
      </c>
      <c r="F16" s="96">
        <v>2</v>
      </c>
      <c r="G16" s="97" t="s">
        <v>377</v>
      </c>
    </row>
    <row r="17" spans="3:7" x14ac:dyDescent="0.25">
      <c r="C17" s="96">
        <v>6</v>
      </c>
      <c r="D17" s="97" t="s">
        <v>370</v>
      </c>
      <c r="F17" s="96">
        <v>7</v>
      </c>
      <c r="G17" s="97" t="s">
        <v>367</v>
      </c>
    </row>
    <row r="18" spans="3:7" x14ac:dyDescent="0.25">
      <c r="C18" s="96">
        <v>7</v>
      </c>
      <c r="D18" s="97" t="s">
        <v>368</v>
      </c>
      <c r="F18" s="96">
        <v>1</v>
      </c>
      <c r="G18" s="97" t="s">
        <v>379</v>
      </c>
    </row>
    <row r="19" spans="3:7" x14ac:dyDescent="0.25">
      <c r="C19" s="96">
        <v>8</v>
      </c>
      <c r="D19" s="97" t="s">
        <v>366</v>
      </c>
      <c r="F19" s="96">
        <v>8</v>
      </c>
      <c r="G19" s="97" t="s">
        <v>365</v>
      </c>
    </row>
    <row r="20" spans="3:7" x14ac:dyDescent="0.25">
      <c r="C20" s="96">
        <v>9</v>
      </c>
      <c r="D20" s="97" t="s">
        <v>364</v>
      </c>
      <c r="F20" s="96">
        <v>14</v>
      </c>
      <c r="G20" s="97" t="s">
        <v>353</v>
      </c>
    </row>
    <row r="21" spans="3:7" x14ac:dyDescent="0.25">
      <c r="C21" s="96">
        <v>10</v>
      </c>
      <c r="D21" s="97" t="s">
        <v>362</v>
      </c>
      <c r="F21" s="96">
        <v>6</v>
      </c>
      <c r="G21" s="97" t="s">
        <v>369</v>
      </c>
    </row>
    <row r="22" spans="3:7" x14ac:dyDescent="0.25">
      <c r="C22" s="96">
        <v>11</v>
      </c>
      <c r="D22" s="97" t="s">
        <v>360</v>
      </c>
      <c r="F22" s="96">
        <v>3</v>
      </c>
      <c r="G22" s="97" t="s">
        <v>375</v>
      </c>
    </row>
    <row r="23" spans="3:7" x14ac:dyDescent="0.25">
      <c r="C23" s="96">
        <v>12</v>
      </c>
      <c r="D23" s="97" t="s">
        <v>358</v>
      </c>
      <c r="F23" s="96">
        <v>16</v>
      </c>
      <c r="G23" s="97" t="s">
        <v>351</v>
      </c>
    </row>
    <row r="24" spans="3:7" x14ac:dyDescent="0.25">
      <c r="C24" s="96">
        <v>13</v>
      </c>
      <c r="D24" s="97" t="s">
        <v>356</v>
      </c>
      <c r="F24" s="96">
        <v>5</v>
      </c>
      <c r="G24" s="97" t="s">
        <v>371</v>
      </c>
    </row>
    <row r="25" spans="3:7" x14ac:dyDescent="0.25">
      <c r="C25" s="96">
        <v>14</v>
      </c>
      <c r="D25" s="97" t="s">
        <v>354</v>
      </c>
      <c r="F25" s="96">
        <v>4</v>
      </c>
      <c r="G25" s="97" t="s">
        <v>373</v>
      </c>
    </row>
    <row r="26" spans="3:7" x14ac:dyDescent="0.25">
      <c r="C26" s="96">
        <v>16</v>
      </c>
      <c r="D26" s="98" t="s">
        <v>668</v>
      </c>
      <c r="F26" s="96">
        <v>12</v>
      </c>
      <c r="G26" s="97" t="s">
        <v>357</v>
      </c>
    </row>
  </sheetData>
  <phoneticPr fontId="32" type="noConversion"/>
  <pageMargins left="0.511811024" right="0.511811024" top="0.78740157499999996" bottom="0.78740157499999996" header="0.31496062000000002" footer="0.31496062000000002"/>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dimension ref="A1:G46"/>
  <sheetViews>
    <sheetView workbookViewId="0">
      <selection activeCell="I24" sqref="I24"/>
    </sheetView>
  </sheetViews>
  <sheetFormatPr defaultColWidth="9.1796875" defaultRowHeight="12.5" x14ac:dyDescent="0.25"/>
  <cols>
    <col min="1" max="3" width="9.1796875" style="3"/>
    <col min="4" max="4" width="28.453125" style="3" customWidth="1"/>
    <col min="5" max="5" width="36.26953125" style="3" customWidth="1"/>
    <col min="6" max="6" width="9.1796875" style="3"/>
    <col min="7" max="7" width="34.81640625" style="3" customWidth="1"/>
    <col min="8" max="16384" width="9.1796875" style="3"/>
  </cols>
  <sheetData>
    <row r="1" spans="1:7" x14ac:dyDescent="0.25">
      <c r="A1" s="95"/>
    </row>
    <row r="2" spans="1:7" ht="15.5" x14ac:dyDescent="0.35">
      <c r="B2" s="28"/>
    </row>
    <row r="4" spans="1:7" x14ac:dyDescent="0.25">
      <c r="B4" s="95" t="s">
        <v>671</v>
      </c>
    </row>
    <row r="5" spans="1:7" x14ac:dyDescent="0.25">
      <c r="B5" s="95" t="s">
        <v>672</v>
      </c>
    </row>
    <row r="6" spans="1:7" x14ac:dyDescent="0.25">
      <c r="B6" s="95" t="s">
        <v>673</v>
      </c>
    </row>
    <row r="10" spans="1:7" x14ac:dyDescent="0.25">
      <c r="C10" s="95" t="s">
        <v>669</v>
      </c>
      <c r="F10" s="95" t="s">
        <v>670</v>
      </c>
    </row>
    <row r="11" spans="1:7" x14ac:dyDescent="0.25">
      <c r="C11" s="96" t="s">
        <v>383</v>
      </c>
      <c r="D11" s="97" t="s">
        <v>382</v>
      </c>
      <c r="F11" s="96" t="s">
        <v>383</v>
      </c>
      <c r="G11" s="97" t="s">
        <v>381</v>
      </c>
    </row>
    <row r="12" spans="1:7" x14ac:dyDescent="0.25">
      <c r="C12" s="96">
        <v>1</v>
      </c>
      <c r="D12" s="98" t="s">
        <v>667</v>
      </c>
      <c r="F12" s="96">
        <v>9</v>
      </c>
      <c r="G12" s="97" t="s">
        <v>363</v>
      </c>
    </row>
    <row r="13" spans="1:7" x14ac:dyDescent="0.25">
      <c r="C13" s="96">
        <v>2</v>
      </c>
      <c r="D13" s="97" t="s">
        <v>378</v>
      </c>
      <c r="F13" s="96">
        <v>10</v>
      </c>
      <c r="G13" s="97" t="s">
        <v>361</v>
      </c>
    </row>
    <row r="14" spans="1:7" x14ac:dyDescent="0.25">
      <c r="C14" s="96">
        <v>3</v>
      </c>
      <c r="D14" s="97" t="s">
        <v>376</v>
      </c>
      <c r="F14" s="96">
        <v>13</v>
      </c>
      <c r="G14" s="97" t="s">
        <v>355</v>
      </c>
    </row>
    <row r="15" spans="1:7" x14ac:dyDescent="0.25">
      <c r="C15" s="96">
        <v>4</v>
      </c>
      <c r="D15" s="97" t="s">
        <v>374</v>
      </c>
      <c r="F15" s="96">
        <v>11</v>
      </c>
      <c r="G15" s="97" t="s">
        <v>359</v>
      </c>
    </row>
    <row r="16" spans="1:7" x14ac:dyDescent="0.25">
      <c r="C16" s="96">
        <v>5</v>
      </c>
      <c r="D16" s="97" t="s">
        <v>372</v>
      </c>
      <c r="F16" s="96">
        <v>2</v>
      </c>
      <c r="G16" s="97" t="s">
        <v>377</v>
      </c>
    </row>
    <row r="17" spans="3:7" x14ac:dyDescent="0.25">
      <c r="C17" s="96">
        <v>6</v>
      </c>
      <c r="D17" s="97" t="s">
        <v>370</v>
      </c>
      <c r="F17" s="96">
        <v>7</v>
      </c>
      <c r="G17" s="97" t="s">
        <v>367</v>
      </c>
    </row>
    <row r="18" spans="3:7" x14ac:dyDescent="0.25">
      <c r="C18" s="96">
        <v>7</v>
      </c>
      <c r="D18" s="97" t="s">
        <v>368</v>
      </c>
      <c r="F18" s="96">
        <v>1</v>
      </c>
      <c r="G18" s="97" t="s">
        <v>379</v>
      </c>
    </row>
    <row r="19" spans="3:7" x14ac:dyDescent="0.25">
      <c r="C19" s="96">
        <v>8</v>
      </c>
      <c r="D19" s="97" t="s">
        <v>366</v>
      </c>
      <c r="F19" s="96">
        <v>8</v>
      </c>
      <c r="G19" s="97" t="s">
        <v>365</v>
      </c>
    </row>
    <row r="20" spans="3:7" x14ac:dyDescent="0.25">
      <c r="C20" s="96">
        <v>9</v>
      </c>
      <c r="D20" s="97" t="s">
        <v>364</v>
      </c>
      <c r="F20" s="96">
        <v>14</v>
      </c>
      <c r="G20" s="97" t="s">
        <v>353</v>
      </c>
    </row>
    <row r="21" spans="3:7" x14ac:dyDescent="0.25">
      <c r="C21" s="96">
        <v>10</v>
      </c>
      <c r="D21" s="97" t="s">
        <v>362</v>
      </c>
      <c r="F21" s="96">
        <v>6</v>
      </c>
      <c r="G21" s="97" t="s">
        <v>369</v>
      </c>
    </row>
    <row r="22" spans="3:7" x14ac:dyDescent="0.25">
      <c r="C22" s="96">
        <v>11</v>
      </c>
      <c r="D22" s="97" t="s">
        <v>360</v>
      </c>
      <c r="F22" s="96">
        <v>3</v>
      </c>
      <c r="G22" s="97" t="s">
        <v>375</v>
      </c>
    </row>
    <row r="23" spans="3:7" x14ac:dyDescent="0.25">
      <c r="C23" s="96">
        <v>12</v>
      </c>
      <c r="D23" s="97" t="s">
        <v>358</v>
      </c>
      <c r="F23" s="96">
        <v>16</v>
      </c>
      <c r="G23" s="97" t="s">
        <v>351</v>
      </c>
    </row>
    <row r="24" spans="3:7" x14ac:dyDescent="0.25">
      <c r="C24" s="96">
        <v>13</v>
      </c>
      <c r="D24" s="97" t="s">
        <v>356</v>
      </c>
      <c r="F24" s="96">
        <v>5</v>
      </c>
      <c r="G24" s="97" t="s">
        <v>371</v>
      </c>
    </row>
    <row r="25" spans="3:7" x14ac:dyDescent="0.25">
      <c r="C25" s="96">
        <v>14</v>
      </c>
      <c r="D25" s="97" t="s">
        <v>354</v>
      </c>
      <c r="F25" s="96">
        <v>4</v>
      </c>
      <c r="G25" s="97" t="s">
        <v>373</v>
      </c>
    </row>
    <row r="26" spans="3:7" x14ac:dyDescent="0.25">
      <c r="C26" s="96">
        <v>16</v>
      </c>
      <c r="D26" s="98" t="s">
        <v>668</v>
      </c>
      <c r="F26" s="96">
        <v>12</v>
      </c>
      <c r="G26" s="97" t="s">
        <v>357</v>
      </c>
    </row>
    <row r="30" spans="3:7" x14ac:dyDescent="0.25">
      <c r="C30" s="96" t="s">
        <v>383</v>
      </c>
      <c r="D30" s="99" t="s">
        <v>674</v>
      </c>
      <c r="E30" s="97" t="s">
        <v>381</v>
      </c>
    </row>
    <row r="31" spans="3:7" x14ac:dyDescent="0.25">
      <c r="C31" s="96">
        <v>9</v>
      </c>
      <c r="D31" s="100" t="str">
        <f>VLOOKUP(C31,$C$12:$D$26,2)</f>
        <v>Alce Barbuda</v>
      </c>
      <c r="E31" s="97" t="s">
        <v>363</v>
      </c>
    </row>
    <row r="32" spans="3:7" x14ac:dyDescent="0.25">
      <c r="C32" s="96">
        <v>10</v>
      </c>
      <c r="D32" s="100" t="str">
        <f t="shared" ref="D32:D45" si="0">VLOOKUP(C32,$C$12:$D$26,2)</f>
        <v>Aldegunda Carames More</v>
      </c>
      <c r="E32" s="97" t="s">
        <v>361</v>
      </c>
    </row>
    <row r="33" spans="3:5" x14ac:dyDescent="0.25">
      <c r="C33" s="96">
        <v>13</v>
      </c>
      <c r="D33" s="100" t="str">
        <f t="shared" si="0"/>
        <v>Alma de Vera</v>
      </c>
      <c r="E33" s="97" t="s">
        <v>355</v>
      </c>
    </row>
    <row r="34" spans="3:5" x14ac:dyDescent="0.25">
      <c r="C34" s="96">
        <v>11</v>
      </c>
      <c r="D34" s="100" t="str">
        <f t="shared" si="0"/>
        <v>Aleluia Sarango</v>
      </c>
      <c r="E34" s="97" t="s">
        <v>359</v>
      </c>
    </row>
    <row r="35" spans="3:5" x14ac:dyDescent="0.25">
      <c r="C35" s="96">
        <v>2</v>
      </c>
      <c r="D35" s="100" t="str">
        <f t="shared" si="0"/>
        <v>Acheropita Papazone</v>
      </c>
      <c r="E35" s="97" t="s">
        <v>377</v>
      </c>
    </row>
    <row r="36" spans="3:5" x14ac:dyDescent="0.25">
      <c r="C36" s="96">
        <v>7</v>
      </c>
      <c r="D36" s="100" t="str">
        <f t="shared" si="0"/>
        <v>Agrícola Beterraba Areia</v>
      </c>
      <c r="E36" s="97" t="s">
        <v>367</v>
      </c>
    </row>
    <row r="37" spans="3:5" x14ac:dyDescent="0.25">
      <c r="C37" s="96">
        <v>1</v>
      </c>
      <c r="D37" s="100" t="str">
        <f t="shared" si="0"/>
        <v xml:space="preserve">Abrilina Décima Nona </v>
      </c>
      <c r="E37" s="97" t="s">
        <v>379</v>
      </c>
    </row>
    <row r="38" spans="3:5" x14ac:dyDescent="0.25">
      <c r="C38" s="96">
        <v>8</v>
      </c>
      <c r="D38" s="100" t="str">
        <f t="shared" si="0"/>
        <v>Agrícola da Terra Fonseca</v>
      </c>
      <c r="E38" s="97" t="s">
        <v>365</v>
      </c>
    </row>
    <row r="39" spans="3:5" x14ac:dyDescent="0.25">
      <c r="C39" s="96">
        <v>14</v>
      </c>
      <c r="D39" s="100" t="str">
        <f t="shared" si="0"/>
        <v>Amado Amoroso</v>
      </c>
      <c r="E39" s="97" t="s">
        <v>353</v>
      </c>
    </row>
    <row r="40" spans="3:5" x14ac:dyDescent="0.25">
      <c r="C40" s="96">
        <v>6</v>
      </c>
      <c r="D40" s="100" t="str">
        <f t="shared" si="0"/>
        <v>Aeronauta Barata</v>
      </c>
      <c r="E40" s="97" t="s">
        <v>369</v>
      </c>
    </row>
    <row r="41" spans="3:5" x14ac:dyDescent="0.25">
      <c r="C41" s="96">
        <v>3</v>
      </c>
      <c r="D41" s="100" t="str">
        <f t="shared" si="0"/>
        <v>Adalgamir Marge</v>
      </c>
      <c r="E41" s="97" t="s">
        <v>375</v>
      </c>
    </row>
    <row r="42" spans="3:5" x14ac:dyDescent="0.25">
      <c r="C42" s="96">
        <v>16</v>
      </c>
      <c r="D42" s="100" t="str">
        <f t="shared" si="0"/>
        <v>Amazonas Rio do Brasil</v>
      </c>
      <c r="E42" s="97" t="s">
        <v>351</v>
      </c>
    </row>
    <row r="43" spans="3:5" x14ac:dyDescent="0.25">
      <c r="C43" s="96">
        <v>5</v>
      </c>
      <c r="D43" s="100" t="str">
        <f t="shared" si="0"/>
        <v>Adoração Arabites</v>
      </c>
      <c r="E43" s="97" t="s">
        <v>371</v>
      </c>
    </row>
    <row r="44" spans="3:5" x14ac:dyDescent="0.25">
      <c r="C44" s="96">
        <v>4</v>
      </c>
      <c r="D44" s="100" t="str">
        <f t="shared" si="0"/>
        <v>Adegesto Pataca</v>
      </c>
      <c r="E44" s="97" t="s">
        <v>373</v>
      </c>
    </row>
    <row r="45" spans="3:5" x14ac:dyDescent="0.25">
      <c r="C45" s="96">
        <v>12</v>
      </c>
      <c r="D45" s="100" t="str">
        <f t="shared" si="0"/>
        <v>Alfredo Prazeirozo Texugueiro</v>
      </c>
      <c r="E45" s="97" t="s">
        <v>357</v>
      </c>
    </row>
    <row r="46" spans="3:5" x14ac:dyDescent="0.25">
      <c r="C46" s="95" t="s">
        <v>675</v>
      </c>
    </row>
  </sheetData>
  <phoneticPr fontId="32" type="noConversion"/>
  <pageMargins left="0.511811024" right="0.511811024" top="0.78740157499999996" bottom="0.78740157499999996" header="0.31496062000000002" footer="0.3149606200000000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5:F25"/>
  <sheetViews>
    <sheetView showGridLines="0" workbookViewId="0">
      <selection activeCell="B5" sqref="B5:F25"/>
    </sheetView>
  </sheetViews>
  <sheetFormatPr defaultColWidth="9.1796875" defaultRowHeight="12.5" x14ac:dyDescent="0.25"/>
  <cols>
    <col min="1" max="1" width="1.7265625" style="27" customWidth="1"/>
    <col min="2" max="2" width="9.1796875" style="27"/>
    <col min="3" max="3" width="18.26953125" style="27" customWidth="1"/>
    <col min="4" max="4" width="11.81640625" style="27" customWidth="1"/>
    <col min="5" max="5" width="14.7265625" style="27" customWidth="1"/>
    <col min="6" max="6" width="7.7265625" style="27" customWidth="1"/>
    <col min="7" max="16384" width="9.1796875" style="27"/>
  </cols>
  <sheetData>
    <row r="5" spans="2:6" s="52" customFormat="1" ht="13" x14ac:dyDescent="0.3">
      <c r="B5" s="38" t="s">
        <v>764</v>
      </c>
      <c r="C5" s="38" t="s">
        <v>797</v>
      </c>
      <c r="D5" s="38" t="s">
        <v>765</v>
      </c>
      <c r="E5" s="38" t="s">
        <v>766</v>
      </c>
      <c r="F5" s="38" t="s">
        <v>767</v>
      </c>
    </row>
    <row r="6" spans="2:6" x14ac:dyDescent="0.25">
      <c r="B6" s="39">
        <v>1</v>
      </c>
      <c r="C6" s="37" t="s">
        <v>768</v>
      </c>
      <c r="D6" s="37" t="s">
        <v>769</v>
      </c>
      <c r="E6" s="37" t="s">
        <v>770</v>
      </c>
      <c r="F6" s="53">
        <v>11.9</v>
      </c>
    </row>
    <row r="7" spans="2:6" x14ac:dyDescent="0.25">
      <c r="B7" s="39">
        <v>2</v>
      </c>
      <c r="C7" s="37" t="s">
        <v>771</v>
      </c>
      <c r="D7" s="37" t="s">
        <v>772</v>
      </c>
      <c r="E7" s="37" t="s">
        <v>773</v>
      </c>
      <c r="F7" s="53">
        <v>9.9</v>
      </c>
    </row>
    <row r="8" spans="2:6" x14ac:dyDescent="0.25">
      <c r="B8" s="39">
        <v>3</v>
      </c>
      <c r="C8" s="37" t="s">
        <v>774</v>
      </c>
      <c r="D8" s="37" t="s">
        <v>775</v>
      </c>
      <c r="E8" s="37" t="s">
        <v>773</v>
      </c>
      <c r="F8" s="53">
        <v>12</v>
      </c>
    </row>
    <row r="9" spans="2:6" x14ac:dyDescent="0.25">
      <c r="B9" s="39">
        <v>4</v>
      </c>
      <c r="C9" s="37" t="s">
        <v>776</v>
      </c>
      <c r="D9" s="37" t="s">
        <v>775</v>
      </c>
      <c r="E9" s="37" t="s">
        <v>777</v>
      </c>
      <c r="F9" s="53">
        <v>18.7</v>
      </c>
    </row>
    <row r="10" spans="2:6" x14ac:dyDescent="0.25">
      <c r="B10" s="39">
        <v>5</v>
      </c>
      <c r="C10" s="37" t="s">
        <v>778</v>
      </c>
      <c r="D10" s="37" t="s">
        <v>769</v>
      </c>
      <c r="E10" s="37" t="s">
        <v>777</v>
      </c>
      <c r="F10" s="53">
        <v>13.7</v>
      </c>
    </row>
    <row r="11" spans="2:6" x14ac:dyDescent="0.25">
      <c r="B11" s="39">
        <v>6</v>
      </c>
      <c r="C11" s="37" t="s">
        <v>779</v>
      </c>
      <c r="D11" s="37" t="s">
        <v>775</v>
      </c>
      <c r="E11" s="37" t="s">
        <v>773</v>
      </c>
      <c r="F11" s="53">
        <v>15.4</v>
      </c>
    </row>
    <row r="12" spans="2:6" x14ac:dyDescent="0.25">
      <c r="B12" s="39">
        <v>7</v>
      </c>
      <c r="C12" s="37" t="s">
        <v>780</v>
      </c>
      <c r="D12" s="37" t="s">
        <v>772</v>
      </c>
      <c r="E12" s="37" t="s">
        <v>773</v>
      </c>
      <c r="F12" s="53">
        <v>5.8</v>
      </c>
    </row>
    <row r="13" spans="2:6" x14ac:dyDescent="0.25">
      <c r="B13" s="39">
        <v>8</v>
      </c>
      <c r="C13" s="37" t="s">
        <v>781</v>
      </c>
      <c r="D13" s="37" t="s">
        <v>782</v>
      </c>
      <c r="E13" s="37" t="s">
        <v>770</v>
      </c>
      <c r="F13" s="53">
        <v>8.6999999999999993</v>
      </c>
    </row>
    <row r="14" spans="2:6" x14ac:dyDescent="0.25">
      <c r="B14" s="39">
        <v>9</v>
      </c>
      <c r="C14" s="37" t="s">
        <v>783</v>
      </c>
      <c r="D14" s="37" t="s">
        <v>775</v>
      </c>
      <c r="E14" s="37" t="s">
        <v>777</v>
      </c>
      <c r="F14" s="53">
        <v>9.9</v>
      </c>
    </row>
    <row r="15" spans="2:6" x14ac:dyDescent="0.25">
      <c r="B15" s="39">
        <v>10</v>
      </c>
      <c r="C15" s="37" t="s">
        <v>784</v>
      </c>
      <c r="D15" s="37" t="s">
        <v>769</v>
      </c>
      <c r="E15" s="37" t="s">
        <v>770</v>
      </c>
      <c r="F15" s="53">
        <v>12.2</v>
      </c>
    </row>
    <row r="16" spans="2:6" x14ac:dyDescent="0.25">
      <c r="B16" s="39">
        <v>11</v>
      </c>
      <c r="C16" s="37" t="s">
        <v>785</v>
      </c>
      <c r="D16" s="37" t="s">
        <v>772</v>
      </c>
      <c r="E16" s="37" t="s">
        <v>770</v>
      </c>
      <c r="F16" s="53">
        <v>5.8</v>
      </c>
    </row>
    <row r="17" spans="2:6" x14ac:dyDescent="0.25">
      <c r="B17" s="39">
        <v>12</v>
      </c>
      <c r="C17" s="37" t="s">
        <v>786</v>
      </c>
      <c r="D17" s="37" t="s">
        <v>775</v>
      </c>
      <c r="E17" s="37" t="s">
        <v>773</v>
      </c>
      <c r="F17" s="53">
        <v>6.7</v>
      </c>
    </row>
    <row r="18" spans="2:6" x14ac:dyDescent="0.25">
      <c r="B18" s="39">
        <v>13</v>
      </c>
      <c r="C18" s="37" t="s">
        <v>787</v>
      </c>
      <c r="D18" s="37" t="s">
        <v>782</v>
      </c>
      <c r="E18" s="37" t="s">
        <v>777</v>
      </c>
      <c r="F18" s="53">
        <v>5.8</v>
      </c>
    </row>
    <row r="19" spans="2:6" x14ac:dyDescent="0.25">
      <c r="B19" s="39">
        <v>14</v>
      </c>
      <c r="C19" s="37" t="s">
        <v>788</v>
      </c>
      <c r="D19" s="37" t="s">
        <v>772</v>
      </c>
      <c r="E19" s="37" t="s">
        <v>773</v>
      </c>
      <c r="F19" s="53">
        <v>18.899999999999999</v>
      </c>
    </row>
    <row r="20" spans="2:6" x14ac:dyDescent="0.25">
      <c r="B20" s="39">
        <v>15</v>
      </c>
      <c r="C20" s="37" t="s">
        <v>789</v>
      </c>
      <c r="D20" s="37" t="s">
        <v>772</v>
      </c>
      <c r="E20" s="37" t="s">
        <v>770</v>
      </c>
      <c r="F20" s="53">
        <v>21</v>
      </c>
    </row>
    <row r="21" spans="2:6" x14ac:dyDescent="0.25">
      <c r="B21" s="39">
        <v>16</v>
      </c>
      <c r="C21" s="37" t="s">
        <v>790</v>
      </c>
      <c r="D21" s="37" t="s">
        <v>772</v>
      </c>
      <c r="E21" s="37" t="s">
        <v>777</v>
      </c>
      <c r="F21" s="53">
        <v>18.899999999999999</v>
      </c>
    </row>
    <row r="22" spans="2:6" x14ac:dyDescent="0.25">
      <c r="B22" s="39">
        <v>17</v>
      </c>
      <c r="C22" s="37" t="s">
        <v>791</v>
      </c>
      <c r="D22" s="37" t="s">
        <v>782</v>
      </c>
      <c r="E22" s="37" t="s">
        <v>777</v>
      </c>
      <c r="F22" s="53">
        <v>8.6999999999999993</v>
      </c>
    </row>
    <row r="23" spans="2:6" x14ac:dyDescent="0.25">
      <c r="B23" s="39">
        <v>18</v>
      </c>
      <c r="C23" s="37" t="s">
        <v>792</v>
      </c>
      <c r="D23" s="37" t="s">
        <v>769</v>
      </c>
      <c r="E23" s="37" t="s">
        <v>770</v>
      </c>
      <c r="F23" s="53">
        <v>9.6999999999999993</v>
      </c>
    </row>
    <row r="24" spans="2:6" x14ac:dyDescent="0.25">
      <c r="B24" s="39">
        <v>19</v>
      </c>
      <c r="C24" s="37" t="s">
        <v>793</v>
      </c>
      <c r="D24" s="37" t="s">
        <v>772</v>
      </c>
      <c r="E24" s="37" t="s">
        <v>770</v>
      </c>
      <c r="F24" s="53">
        <v>9.9</v>
      </c>
    </row>
    <row r="25" spans="2:6" x14ac:dyDescent="0.25">
      <c r="B25" s="39">
        <v>20</v>
      </c>
      <c r="C25" s="37" t="s">
        <v>794</v>
      </c>
      <c r="D25" s="37" t="s">
        <v>769</v>
      </c>
      <c r="E25" s="37" t="s">
        <v>777</v>
      </c>
      <c r="F25" s="53">
        <v>6.9</v>
      </c>
    </row>
  </sheetData>
  <phoneticPr fontId="32" type="noConversion"/>
  <pageMargins left="0.78740157499999996" right="0.78740157499999996" top="0.984251969" bottom="0.984251969" header="0.49212598499999999" footer="0.49212598499999999"/>
  <headerFooter alignWithMargins="0"/>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dimension ref="A1:D5"/>
  <sheetViews>
    <sheetView zoomScale="350" zoomScaleNormal="350" workbookViewId="0">
      <selection activeCell="D4" sqref="D4"/>
    </sheetView>
  </sheetViews>
  <sheetFormatPr defaultRowHeight="12.5" x14ac:dyDescent="0.25"/>
  <cols>
    <col min="1" max="1" width="12.26953125" customWidth="1"/>
    <col min="3" max="3" width="3.54296875" customWidth="1"/>
  </cols>
  <sheetData>
    <row r="1" spans="1:4" ht="25" x14ac:dyDescent="0.25">
      <c r="A1" s="185" t="s">
        <v>1191</v>
      </c>
      <c r="B1" s="186" t="s">
        <v>1164</v>
      </c>
      <c r="D1" s="141" t="s">
        <v>1189</v>
      </c>
    </row>
    <row r="2" spans="1:4" x14ac:dyDescent="0.25">
      <c r="A2" s="1">
        <v>0</v>
      </c>
      <c r="B2" s="1">
        <v>0</v>
      </c>
      <c r="D2" s="183">
        <v>830</v>
      </c>
    </row>
    <row r="3" spans="1:4" x14ac:dyDescent="0.25">
      <c r="A3" s="1">
        <v>500</v>
      </c>
      <c r="B3" s="1">
        <v>30</v>
      </c>
      <c r="D3" s="141" t="s">
        <v>1190</v>
      </c>
    </row>
    <row r="4" spans="1:4" x14ac:dyDescent="0.25">
      <c r="A4" s="1">
        <v>750</v>
      </c>
      <c r="B4" s="1">
        <v>50</v>
      </c>
      <c r="D4" s="184"/>
    </row>
    <row r="5" spans="1:4" x14ac:dyDescent="0.25">
      <c r="A5" s="1">
        <v>1000</v>
      </c>
      <c r="B5" s="1">
        <v>150</v>
      </c>
    </row>
  </sheetData>
  <pageMargins left="0.511811024" right="0.511811024" top="0.78740157499999996" bottom="0.78740157499999996" header="0.31496062000000002" footer="0.31496062000000002"/>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dimension ref="A1:D5"/>
  <sheetViews>
    <sheetView zoomScale="350" zoomScaleNormal="350" workbookViewId="0">
      <selection activeCell="D4" sqref="D4"/>
    </sheetView>
  </sheetViews>
  <sheetFormatPr defaultRowHeight="12.5" x14ac:dyDescent="0.25"/>
  <cols>
    <col min="1" max="1" width="12.26953125" customWidth="1"/>
    <col min="3" max="3" width="3.54296875" customWidth="1"/>
  </cols>
  <sheetData>
    <row r="1" spans="1:4" ht="25" x14ac:dyDescent="0.25">
      <c r="A1" s="185" t="s">
        <v>1191</v>
      </c>
      <c r="B1" s="186" t="s">
        <v>1164</v>
      </c>
      <c r="D1" s="141" t="s">
        <v>1189</v>
      </c>
    </row>
    <row r="2" spans="1:4" x14ac:dyDescent="0.25">
      <c r="A2" s="1">
        <v>0</v>
      </c>
      <c r="B2" s="1">
        <v>0</v>
      </c>
      <c r="D2" s="183">
        <v>830</v>
      </c>
    </row>
    <row r="3" spans="1:4" x14ac:dyDescent="0.25">
      <c r="A3" s="1">
        <v>500</v>
      </c>
      <c r="B3" s="1">
        <v>30</v>
      </c>
      <c r="D3" s="141" t="s">
        <v>1190</v>
      </c>
    </row>
    <row r="4" spans="1:4" x14ac:dyDescent="0.25">
      <c r="A4" s="1">
        <v>750</v>
      </c>
      <c r="B4" s="1">
        <v>50</v>
      </c>
      <c r="D4" s="184">
        <f>VLOOKUP(D2,A2:B5,2,TRUE)</f>
        <v>50</v>
      </c>
    </row>
    <row r="5" spans="1:4" x14ac:dyDescent="0.25">
      <c r="A5" s="1">
        <v>1000</v>
      </c>
      <c r="B5" s="1">
        <v>150</v>
      </c>
    </row>
  </sheetData>
  <pageMargins left="0.511811024" right="0.511811024" top="0.78740157499999996" bottom="0.78740157499999996" header="0.31496062000000002" footer="0.31496062000000002"/>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dimension ref="B3:J4"/>
  <sheetViews>
    <sheetView workbookViewId="0">
      <selection activeCell="J5" sqref="J5"/>
    </sheetView>
  </sheetViews>
  <sheetFormatPr defaultColWidth="9.1796875" defaultRowHeight="14.5" x14ac:dyDescent="0.35"/>
  <cols>
    <col min="1" max="16384" width="9.1796875" style="187"/>
  </cols>
  <sheetData>
    <row r="3" spans="2:10" x14ac:dyDescent="0.35">
      <c r="B3" s="187" t="s">
        <v>745</v>
      </c>
      <c r="C3" s="190" t="s">
        <v>1194</v>
      </c>
      <c r="D3" s="190" t="s">
        <v>747</v>
      </c>
      <c r="E3" s="190" t="s">
        <v>1193</v>
      </c>
      <c r="F3" s="190" t="s">
        <v>749</v>
      </c>
      <c r="H3" s="189" t="s">
        <v>745</v>
      </c>
      <c r="I3" s="190" t="s">
        <v>747</v>
      </c>
    </row>
    <row r="4" spans="2:10" x14ac:dyDescent="0.35">
      <c r="B4" s="187" t="s">
        <v>383</v>
      </c>
      <c r="C4" s="190">
        <v>2</v>
      </c>
      <c r="D4" s="190">
        <v>3</v>
      </c>
      <c r="E4" s="190">
        <v>4</v>
      </c>
      <c r="F4" s="190">
        <v>5</v>
      </c>
      <c r="H4" s="189" t="s">
        <v>383</v>
      </c>
      <c r="I4" s="188"/>
      <c r="J4" s="187" t="s">
        <v>1192</v>
      </c>
    </row>
  </sheetData>
  <pageMargins left="0.511811024" right="0.511811024" top="0.78740157499999996" bottom="0.78740157499999996" header="0.31496062000000002" footer="0.31496062000000002"/>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dimension ref="B3:I4"/>
  <sheetViews>
    <sheetView workbookViewId="0">
      <selection activeCell="J5" sqref="J5"/>
    </sheetView>
  </sheetViews>
  <sheetFormatPr defaultColWidth="9.1796875" defaultRowHeight="14.5" x14ac:dyDescent="0.35"/>
  <cols>
    <col min="1" max="16384" width="9.1796875" style="187"/>
  </cols>
  <sheetData>
    <row r="3" spans="2:9" x14ac:dyDescent="0.35">
      <c r="B3" s="187" t="s">
        <v>745</v>
      </c>
      <c r="C3" s="190" t="s">
        <v>1194</v>
      </c>
      <c r="D3" s="190" t="s">
        <v>747</v>
      </c>
      <c r="E3" s="190" t="s">
        <v>1193</v>
      </c>
      <c r="F3" s="190" t="s">
        <v>749</v>
      </c>
      <c r="H3" s="189" t="s">
        <v>745</v>
      </c>
      <c r="I3" s="190" t="s">
        <v>747</v>
      </c>
    </row>
    <row r="4" spans="2:9" x14ac:dyDescent="0.35">
      <c r="B4" s="187" t="s">
        <v>383</v>
      </c>
      <c r="C4" s="190">
        <v>2</v>
      </c>
      <c r="D4" s="190">
        <v>3</v>
      </c>
      <c r="E4" s="190">
        <v>4</v>
      </c>
      <c r="F4" s="190">
        <v>5</v>
      </c>
      <c r="H4" s="189" t="s">
        <v>383</v>
      </c>
      <c r="I4" s="188">
        <f>HLOOKUP(I3,C3:F4,2,FALSE)</f>
        <v>3</v>
      </c>
    </row>
  </sheetData>
  <pageMargins left="0.511811024" right="0.511811024" top="0.78740157499999996" bottom="0.78740157499999996" header="0.31496062000000002" footer="0.31496062000000002"/>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dimension ref="B2:G6"/>
  <sheetViews>
    <sheetView zoomScale="200" zoomScaleNormal="200" workbookViewId="0">
      <selection activeCell="C11" sqref="C11"/>
    </sheetView>
  </sheetViews>
  <sheetFormatPr defaultColWidth="9.1796875" defaultRowHeight="14.5" x14ac:dyDescent="0.35"/>
  <cols>
    <col min="1" max="1" width="2.7265625" style="196" customWidth="1"/>
    <col min="2" max="2" width="10" style="196" customWidth="1"/>
    <col min="3" max="16384" width="9.1796875" style="196"/>
  </cols>
  <sheetData>
    <row r="2" spans="2:7" x14ac:dyDescent="0.35">
      <c r="B2" s="196" t="s">
        <v>1217</v>
      </c>
      <c r="C2" s="202" t="s">
        <v>1050</v>
      </c>
      <c r="D2" s="202" t="s">
        <v>1207</v>
      </c>
      <c r="E2" s="202" t="s">
        <v>1048</v>
      </c>
      <c r="F2" s="202" t="s">
        <v>743</v>
      </c>
      <c r="G2" s="202" t="s">
        <v>1211</v>
      </c>
    </row>
    <row r="3" spans="2:7" x14ac:dyDescent="0.35">
      <c r="B3" s="196" t="s">
        <v>1206</v>
      </c>
      <c r="C3" s="202" t="s">
        <v>1209</v>
      </c>
      <c r="D3" s="202" t="s">
        <v>1210</v>
      </c>
      <c r="E3" s="202" t="s">
        <v>1210</v>
      </c>
      <c r="F3" s="202" t="s">
        <v>1209</v>
      </c>
      <c r="G3" s="202" t="s">
        <v>1210</v>
      </c>
    </row>
    <row r="5" spans="2:7" x14ac:dyDescent="0.35">
      <c r="B5" s="196" t="s">
        <v>1208</v>
      </c>
      <c r="C5" s="201" t="s">
        <v>1048</v>
      </c>
      <c r="D5" s="196" t="s">
        <v>1218</v>
      </c>
    </row>
    <row r="6" spans="2:7" x14ac:dyDescent="0.35">
      <c r="B6" s="196" t="s">
        <v>1206</v>
      </c>
    </row>
  </sheetData>
  <pageMargins left="0.511811024" right="0.511811024" top="0.78740157499999996" bottom="0.78740157499999996" header="0.31496062000000002" footer="0.31496062000000002"/>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dimension ref="B2:G7"/>
  <sheetViews>
    <sheetView zoomScale="200" zoomScaleNormal="200" workbookViewId="0">
      <selection activeCell="D5" sqref="D5"/>
    </sheetView>
  </sheetViews>
  <sheetFormatPr defaultColWidth="9.1796875" defaultRowHeight="14.5" x14ac:dyDescent="0.35"/>
  <cols>
    <col min="1" max="1" width="2.7265625" style="196" customWidth="1"/>
    <col min="2" max="2" width="10" style="196" customWidth="1"/>
    <col min="3" max="16384" width="9.1796875" style="196"/>
  </cols>
  <sheetData>
    <row r="2" spans="2:7" x14ac:dyDescent="0.35">
      <c r="B2" s="196" t="s">
        <v>1217</v>
      </c>
      <c r="C2" s="202" t="s">
        <v>1050</v>
      </c>
      <c r="D2" s="202" t="s">
        <v>1207</v>
      </c>
      <c r="E2" s="202" t="s">
        <v>1048</v>
      </c>
      <c r="F2" s="202" t="s">
        <v>743</v>
      </c>
      <c r="G2" s="202" t="s">
        <v>1211</v>
      </c>
    </row>
    <row r="3" spans="2:7" x14ac:dyDescent="0.35">
      <c r="B3" s="196" t="s">
        <v>1206</v>
      </c>
      <c r="C3" s="202" t="s">
        <v>1209</v>
      </c>
      <c r="D3" s="202" t="s">
        <v>1210</v>
      </c>
      <c r="E3" s="202" t="s">
        <v>1210</v>
      </c>
      <c r="F3" s="202" t="s">
        <v>1209</v>
      </c>
      <c r="G3" s="202" t="s">
        <v>1210</v>
      </c>
    </row>
    <row r="5" spans="2:7" x14ac:dyDescent="0.35">
      <c r="B5" s="196" t="s">
        <v>1208</v>
      </c>
      <c r="C5" s="201" t="s">
        <v>1048</v>
      </c>
      <c r="D5" s="196" t="s">
        <v>1218</v>
      </c>
    </row>
    <row r="6" spans="2:7" x14ac:dyDescent="0.35">
      <c r="B6" s="196" t="s">
        <v>1206</v>
      </c>
      <c r="C6" s="196" t="s">
        <v>1216</v>
      </c>
    </row>
    <row r="7" spans="2:7" x14ac:dyDescent="0.35">
      <c r="C7" s="196" t="str">
        <f>HLOOKUP(C5,C2:G3,2,FALSE)</f>
        <v>Espanhol</v>
      </c>
    </row>
  </sheetData>
  <pageMargins left="0.511811024" right="0.511811024" top="0.78740157499999996" bottom="0.78740157499999996" header="0.31496062000000002" footer="0.31496062000000002"/>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dimension ref="D2:L9"/>
  <sheetViews>
    <sheetView workbookViewId="0">
      <selection activeCell="J5" sqref="J5"/>
    </sheetView>
  </sheetViews>
  <sheetFormatPr defaultColWidth="9.1796875" defaultRowHeight="14.5" x14ac:dyDescent="0.35"/>
  <cols>
    <col min="1" max="3" width="9.1796875" style="187"/>
    <col min="4" max="4" width="17.453125" style="187" customWidth="1"/>
    <col min="5" max="7" width="11.54296875" style="187" bestFit="1" customWidth="1"/>
    <col min="8" max="8" width="14.26953125" style="187" bestFit="1" customWidth="1"/>
    <col min="9" max="10" width="9.1796875" style="187"/>
    <col min="11" max="11" width="9.54296875" style="187" bestFit="1" customWidth="1"/>
    <col min="12" max="16384" width="9.1796875" style="187"/>
  </cols>
  <sheetData>
    <row r="2" spans="4:12" x14ac:dyDescent="0.35">
      <c r="D2" s="187" t="s">
        <v>1202</v>
      </c>
    </row>
    <row r="4" spans="4:12" x14ac:dyDescent="0.35">
      <c r="D4" s="190" t="s">
        <v>1201</v>
      </c>
      <c r="E4" s="190" t="s">
        <v>1194</v>
      </c>
      <c r="F4" s="190" t="s">
        <v>747</v>
      </c>
      <c r="G4" s="190" t="s">
        <v>1193</v>
      </c>
      <c r="H4" s="190" t="s">
        <v>749</v>
      </c>
      <c r="J4" s="190" t="s">
        <v>745</v>
      </c>
      <c r="K4" s="195" t="s">
        <v>1194</v>
      </c>
    </row>
    <row r="5" spans="4:12" x14ac:dyDescent="0.35">
      <c r="E5" s="190">
        <v>2</v>
      </c>
      <c r="F5" s="190">
        <v>3</v>
      </c>
      <c r="G5" s="190">
        <v>4</v>
      </c>
      <c r="H5" s="190">
        <v>5</v>
      </c>
      <c r="J5" s="187" t="s">
        <v>1200</v>
      </c>
      <c r="K5" s="194" t="s">
        <v>1196</v>
      </c>
    </row>
    <row r="6" spans="4:12" x14ac:dyDescent="0.35">
      <c r="D6" s="190" t="s">
        <v>1199</v>
      </c>
      <c r="E6" s="191">
        <v>1564</v>
      </c>
      <c r="F6" s="191">
        <v>6464</v>
      </c>
      <c r="G6" s="191">
        <v>9562</v>
      </c>
      <c r="H6" s="191">
        <v>26584</v>
      </c>
    </row>
    <row r="7" spans="4:12" x14ac:dyDescent="0.35">
      <c r="D7" s="190" t="s">
        <v>1198</v>
      </c>
      <c r="E7" s="191">
        <v>419849</v>
      </c>
      <c r="F7" s="191">
        <v>65878</v>
      </c>
      <c r="G7" s="191">
        <v>36542</v>
      </c>
      <c r="H7" s="191">
        <v>35674645</v>
      </c>
      <c r="J7" s="187" t="s">
        <v>1189</v>
      </c>
      <c r="K7" s="193"/>
      <c r="L7" s="192" t="s">
        <v>1197</v>
      </c>
    </row>
    <row r="8" spans="4:12" x14ac:dyDescent="0.35">
      <c r="D8" s="190" t="s">
        <v>1196</v>
      </c>
      <c r="E8" s="191">
        <v>8756</v>
      </c>
      <c r="F8" s="191">
        <v>2498</v>
      </c>
      <c r="G8" s="191">
        <v>785955</v>
      </c>
      <c r="H8" s="191">
        <v>5455464</v>
      </c>
    </row>
    <row r="9" spans="4:12" x14ac:dyDescent="0.35">
      <c r="D9" s="190" t="s">
        <v>1195</v>
      </c>
      <c r="E9" s="191">
        <v>3324</v>
      </c>
      <c r="F9" s="191">
        <v>876543</v>
      </c>
      <c r="G9" s="191">
        <v>11452</v>
      </c>
      <c r="H9" s="191">
        <v>15669846</v>
      </c>
    </row>
  </sheetData>
  <dataValidations count="2">
    <dataValidation type="list" allowBlank="1" showInputMessage="1" showErrorMessage="1" sqref="K5" xr:uid="{00000000-0002-0000-2300-000000000000}">
      <formula1>$D$6:$D$9</formula1>
    </dataValidation>
    <dataValidation type="list" allowBlank="1" showInputMessage="1" showErrorMessage="1" sqref="K4" xr:uid="{00000000-0002-0000-2300-000001000000}">
      <formula1>$E$4:$H$4</formula1>
    </dataValidation>
  </dataValidations>
  <pageMargins left="0.511811024" right="0.511811024" top="0.78740157499999996" bottom="0.78740157499999996" header="0.31496062000000002" footer="0.31496062000000002"/>
  <pageSetup paperSize="9" orientation="portrait" r:id="rId1"/>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dimension ref="D2:L9"/>
  <sheetViews>
    <sheetView workbookViewId="0">
      <selection activeCell="J5" sqref="J5"/>
    </sheetView>
  </sheetViews>
  <sheetFormatPr defaultColWidth="9.1796875" defaultRowHeight="14.5" x14ac:dyDescent="0.35"/>
  <cols>
    <col min="1" max="3" width="9.1796875" style="187"/>
    <col min="4" max="4" width="17.453125" style="187" customWidth="1"/>
    <col min="5" max="7" width="11.54296875" style="187" bestFit="1" customWidth="1"/>
    <col min="8" max="8" width="14.26953125" style="187" bestFit="1" customWidth="1"/>
    <col min="9" max="10" width="9.1796875" style="187"/>
    <col min="11" max="11" width="9.54296875" style="187" bestFit="1" customWidth="1"/>
    <col min="12" max="16384" width="9.1796875" style="187"/>
  </cols>
  <sheetData>
    <row r="2" spans="4:12" x14ac:dyDescent="0.35">
      <c r="D2" s="187" t="s">
        <v>1202</v>
      </c>
    </row>
    <row r="4" spans="4:12" x14ac:dyDescent="0.35">
      <c r="D4" s="190" t="s">
        <v>1201</v>
      </c>
      <c r="E4" s="190" t="s">
        <v>1194</v>
      </c>
      <c r="F4" s="190" t="s">
        <v>747</v>
      </c>
      <c r="G4" s="190" t="s">
        <v>1193</v>
      </c>
      <c r="H4" s="190" t="s">
        <v>749</v>
      </c>
      <c r="J4" s="190" t="s">
        <v>745</v>
      </c>
      <c r="K4" s="195" t="s">
        <v>1194</v>
      </c>
    </row>
    <row r="5" spans="4:12" x14ac:dyDescent="0.35">
      <c r="E5" s="190">
        <v>2</v>
      </c>
      <c r="F5" s="190">
        <v>3</v>
      </c>
      <c r="G5" s="190">
        <v>4</v>
      </c>
      <c r="H5" s="190">
        <v>5</v>
      </c>
      <c r="J5" s="187" t="s">
        <v>1200</v>
      </c>
      <c r="K5" s="194" t="s">
        <v>1196</v>
      </c>
    </row>
    <row r="6" spans="4:12" x14ac:dyDescent="0.35">
      <c r="D6" s="190" t="s">
        <v>1199</v>
      </c>
      <c r="E6" s="191">
        <v>1564</v>
      </c>
      <c r="F6" s="191">
        <v>6464</v>
      </c>
      <c r="G6" s="191">
        <v>9562</v>
      </c>
      <c r="H6" s="191">
        <v>26584</v>
      </c>
    </row>
    <row r="7" spans="4:12" x14ac:dyDescent="0.35">
      <c r="D7" s="190" t="s">
        <v>1198</v>
      </c>
      <c r="E7" s="191">
        <v>419849</v>
      </c>
      <c r="F7" s="191">
        <v>65878</v>
      </c>
      <c r="G7" s="191">
        <v>36542</v>
      </c>
      <c r="H7" s="191">
        <v>35674645</v>
      </c>
      <c r="J7" s="187" t="s">
        <v>1189</v>
      </c>
      <c r="K7" s="193">
        <f>VLOOKUP(K5,D6:H9,HLOOKUP(K4,$E$4:$H$5,2,FALSE),FALSE)</f>
        <v>8756</v>
      </c>
      <c r="L7" s="192" t="s">
        <v>1197</v>
      </c>
    </row>
    <row r="8" spans="4:12" x14ac:dyDescent="0.35">
      <c r="D8" s="190" t="s">
        <v>1196</v>
      </c>
      <c r="E8" s="191">
        <v>8756</v>
      </c>
      <c r="F8" s="191">
        <v>2498</v>
      </c>
      <c r="G8" s="191">
        <v>785955</v>
      </c>
      <c r="H8" s="191">
        <v>5455464</v>
      </c>
    </row>
    <row r="9" spans="4:12" x14ac:dyDescent="0.35">
      <c r="D9" s="190" t="s">
        <v>1195</v>
      </c>
      <c r="E9" s="191">
        <v>3324</v>
      </c>
      <c r="F9" s="191">
        <v>876543</v>
      </c>
      <c r="G9" s="191">
        <v>11452</v>
      </c>
      <c r="H9" s="191">
        <v>15669846</v>
      </c>
    </row>
  </sheetData>
  <dataValidations count="2">
    <dataValidation type="list" allowBlank="1" showInputMessage="1" showErrorMessage="1" sqref="K4" xr:uid="{00000000-0002-0000-2400-000000000000}">
      <formula1>$E$4:$H$4</formula1>
    </dataValidation>
    <dataValidation type="list" allowBlank="1" showInputMessage="1" showErrorMessage="1" sqref="K5" xr:uid="{00000000-0002-0000-2400-000001000000}">
      <formula1>$D$6:$D$9</formula1>
    </dataValidation>
  </dataValidations>
  <pageMargins left="0.511811024" right="0.511811024" top="0.78740157499999996" bottom="0.78740157499999996" header="0.31496062000000002" footer="0.31496062000000002"/>
  <pageSetup paperSize="9" orientation="portrait" r:id="rId1"/>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dimension ref="B1:H12"/>
  <sheetViews>
    <sheetView zoomScale="200" zoomScaleNormal="200" workbookViewId="0"/>
  </sheetViews>
  <sheetFormatPr defaultColWidth="9.1796875" defaultRowHeight="14.5" x14ac:dyDescent="0.35"/>
  <cols>
    <col min="1" max="1" width="2.7265625" style="196" customWidth="1"/>
    <col min="2" max="2" width="15.54296875" style="196" customWidth="1"/>
    <col min="3" max="7" width="11" style="196" customWidth="1"/>
    <col min="8" max="16384" width="9.1796875" style="196"/>
  </cols>
  <sheetData>
    <row r="1" spans="2:8" x14ac:dyDescent="0.35">
      <c r="B1" s="200" t="s">
        <v>1213</v>
      </c>
    </row>
    <row r="2" spans="2:8" x14ac:dyDescent="0.35">
      <c r="B2" s="200"/>
    </row>
    <row r="3" spans="2:8" x14ac:dyDescent="0.35">
      <c r="B3" s="198" t="s">
        <v>1212</v>
      </c>
      <c r="C3" s="199" t="s">
        <v>1050</v>
      </c>
      <c r="D3" s="199" t="s">
        <v>1207</v>
      </c>
      <c r="E3" s="199" t="s">
        <v>1048</v>
      </c>
      <c r="F3" s="199" t="s">
        <v>743</v>
      </c>
      <c r="G3" s="199" t="s">
        <v>1211</v>
      </c>
      <c r="H3" s="198"/>
    </row>
    <row r="4" spans="2:8" x14ac:dyDescent="0.35">
      <c r="B4" s="198"/>
      <c r="C4" s="198">
        <v>2</v>
      </c>
      <c r="D4" s="198">
        <v>3</v>
      </c>
      <c r="E4" s="198">
        <v>4</v>
      </c>
      <c r="F4" s="198">
        <v>5</v>
      </c>
      <c r="G4" s="198">
        <v>6</v>
      </c>
      <c r="H4" s="198"/>
    </row>
    <row r="5" spans="2:8" x14ac:dyDescent="0.35">
      <c r="B5" s="198" t="s">
        <v>1210</v>
      </c>
      <c r="C5" s="198">
        <v>7.4</v>
      </c>
      <c r="D5" s="198">
        <v>6.5</v>
      </c>
      <c r="E5" s="198">
        <v>2.2000000000000002</v>
      </c>
      <c r="F5" s="198">
        <v>7.4</v>
      </c>
      <c r="G5" s="198">
        <v>9.1</v>
      </c>
      <c r="H5" s="198"/>
    </row>
    <row r="6" spans="2:8" x14ac:dyDescent="0.35">
      <c r="B6" s="198" t="s">
        <v>1205</v>
      </c>
      <c r="C6" s="198">
        <v>10</v>
      </c>
      <c r="D6" s="198">
        <v>8.8000000000000007</v>
      </c>
      <c r="E6" s="198">
        <v>9.5</v>
      </c>
      <c r="F6" s="198">
        <v>5.2</v>
      </c>
      <c r="G6" s="198">
        <v>4.7</v>
      </c>
      <c r="H6" s="198"/>
    </row>
    <row r="7" spans="2:8" x14ac:dyDescent="0.35">
      <c r="B7" s="198" t="s">
        <v>1209</v>
      </c>
      <c r="C7" s="198">
        <v>9</v>
      </c>
      <c r="D7" s="198">
        <v>8.5</v>
      </c>
      <c r="E7" s="198">
        <v>7.1</v>
      </c>
      <c r="F7" s="198">
        <v>8.1</v>
      </c>
      <c r="G7" s="198">
        <v>5.6</v>
      </c>
      <c r="H7" s="198"/>
    </row>
    <row r="9" spans="2:8" x14ac:dyDescent="0.35">
      <c r="B9" s="196" t="s">
        <v>1208</v>
      </c>
      <c r="C9" s="196" t="s">
        <v>1207</v>
      </c>
      <c r="D9" s="200" t="s">
        <v>1214</v>
      </c>
    </row>
    <row r="10" spans="2:8" x14ac:dyDescent="0.35">
      <c r="B10" s="196" t="s">
        <v>1206</v>
      </c>
      <c r="C10" s="196" t="s">
        <v>1205</v>
      </c>
      <c r="D10" s="200" t="s">
        <v>1215</v>
      </c>
    </row>
    <row r="11" spans="2:8" x14ac:dyDescent="0.35">
      <c r="B11" s="196" t="s">
        <v>1204</v>
      </c>
    </row>
    <row r="12" spans="2:8" x14ac:dyDescent="0.35">
      <c r="C12" s="197"/>
    </row>
  </sheetData>
  <pageMargins left="0.511811024" right="0.511811024" top="0.78740157499999996" bottom="0.78740157499999996" header="0.31496062000000002" footer="0.31496062000000002"/>
  <pageSetup paperSize="9" orientation="portrait" r:id="rId1"/>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dimension ref="B1:H12"/>
  <sheetViews>
    <sheetView zoomScale="200" zoomScaleNormal="200" workbookViewId="0"/>
  </sheetViews>
  <sheetFormatPr defaultColWidth="9.1796875" defaultRowHeight="14.5" x14ac:dyDescent="0.35"/>
  <cols>
    <col min="1" max="1" width="2.7265625" style="196" customWidth="1"/>
    <col min="2" max="2" width="15.54296875" style="196" customWidth="1"/>
    <col min="3" max="7" width="11" style="196" customWidth="1"/>
    <col min="8" max="16384" width="9.1796875" style="196"/>
  </cols>
  <sheetData>
    <row r="1" spans="2:8" x14ac:dyDescent="0.35">
      <c r="B1" s="200" t="s">
        <v>1213</v>
      </c>
    </row>
    <row r="2" spans="2:8" x14ac:dyDescent="0.35">
      <c r="B2" s="200"/>
    </row>
    <row r="3" spans="2:8" x14ac:dyDescent="0.35">
      <c r="B3" s="198" t="s">
        <v>1212</v>
      </c>
      <c r="C3" s="199" t="s">
        <v>1050</v>
      </c>
      <c r="D3" s="199" t="s">
        <v>1207</v>
      </c>
      <c r="E3" s="199" t="s">
        <v>1048</v>
      </c>
      <c r="F3" s="199" t="s">
        <v>743</v>
      </c>
      <c r="G3" s="199" t="s">
        <v>1211</v>
      </c>
      <c r="H3" s="198"/>
    </row>
    <row r="4" spans="2:8" x14ac:dyDescent="0.35">
      <c r="B4" s="198"/>
      <c r="C4" s="198">
        <v>2</v>
      </c>
      <c r="D4" s="198">
        <v>3</v>
      </c>
      <c r="E4" s="198">
        <v>4</v>
      </c>
      <c r="F4" s="198">
        <v>5</v>
      </c>
      <c r="G4" s="198">
        <v>6</v>
      </c>
      <c r="H4" s="198"/>
    </row>
    <row r="5" spans="2:8" x14ac:dyDescent="0.35">
      <c r="B5" s="198" t="s">
        <v>1210</v>
      </c>
      <c r="C5" s="198">
        <v>7.4</v>
      </c>
      <c r="D5" s="198">
        <v>6.5</v>
      </c>
      <c r="E5" s="198">
        <v>2.2000000000000002</v>
      </c>
      <c r="F5" s="198">
        <v>7.4</v>
      </c>
      <c r="G5" s="198">
        <v>9.1</v>
      </c>
      <c r="H5" s="198"/>
    </row>
    <row r="6" spans="2:8" x14ac:dyDescent="0.35">
      <c r="B6" s="198" t="s">
        <v>1205</v>
      </c>
      <c r="C6" s="198">
        <v>10</v>
      </c>
      <c r="D6" s="198">
        <v>8.8000000000000007</v>
      </c>
      <c r="E6" s="198">
        <v>9.5</v>
      </c>
      <c r="F6" s="198">
        <v>5.2</v>
      </c>
      <c r="G6" s="198">
        <v>4.7</v>
      </c>
      <c r="H6" s="198"/>
    </row>
    <row r="7" spans="2:8" x14ac:dyDescent="0.35">
      <c r="B7" s="198" t="s">
        <v>1209</v>
      </c>
      <c r="C7" s="198">
        <v>9</v>
      </c>
      <c r="D7" s="198">
        <v>8.5</v>
      </c>
      <c r="E7" s="198">
        <v>7.1</v>
      </c>
      <c r="F7" s="198">
        <v>8.1</v>
      </c>
      <c r="G7" s="198">
        <v>5.6</v>
      </c>
      <c r="H7" s="198"/>
    </row>
    <row r="9" spans="2:8" x14ac:dyDescent="0.35">
      <c r="B9" s="196" t="s">
        <v>1208</v>
      </c>
      <c r="C9" s="196" t="s">
        <v>1207</v>
      </c>
      <c r="D9" s="200" t="s">
        <v>1214</v>
      </c>
    </row>
    <row r="10" spans="2:8" x14ac:dyDescent="0.35">
      <c r="B10" s="196" t="s">
        <v>1206</v>
      </c>
      <c r="C10" s="196" t="s">
        <v>1205</v>
      </c>
      <c r="D10" s="200" t="s">
        <v>1215</v>
      </c>
    </row>
    <row r="11" spans="2:8" x14ac:dyDescent="0.35">
      <c r="B11" s="196" t="s">
        <v>1204</v>
      </c>
      <c r="C11" s="196" t="s">
        <v>1203</v>
      </c>
    </row>
    <row r="12" spans="2:8" x14ac:dyDescent="0.35">
      <c r="C12" s="197">
        <f>VLOOKUP(C10,B5:G7,HLOOKUP(C9,C3:G4,2,FALSE),FALSE)</f>
        <v>8.8000000000000007</v>
      </c>
    </row>
  </sheetData>
  <pageMargins left="0.511811024" right="0.511811024" top="0.78740157499999996" bottom="0.78740157499999996" header="0.31496062000000002" footer="0.31496062000000002"/>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E7"/>
  <sheetViews>
    <sheetView zoomScale="230" zoomScaleNormal="230" workbookViewId="0">
      <selection activeCell="D8" sqref="D8"/>
    </sheetView>
  </sheetViews>
  <sheetFormatPr defaultColWidth="9.1796875" defaultRowHeight="14.5" x14ac:dyDescent="0.35"/>
  <cols>
    <col min="1" max="1" width="12.1796875" style="142" customWidth="1"/>
    <col min="2" max="4" width="9.1796875" style="142"/>
    <col min="5" max="5" width="10.7265625" style="142" customWidth="1"/>
    <col min="6" max="16384" width="9.1796875" style="142"/>
  </cols>
  <sheetData>
    <row r="1" spans="1:5" x14ac:dyDescent="0.35">
      <c r="A1" s="142" t="s">
        <v>383</v>
      </c>
      <c r="B1" s="142">
        <v>3</v>
      </c>
      <c r="D1" s="142" t="s">
        <v>764</v>
      </c>
      <c r="E1" s="142" t="s">
        <v>804</v>
      </c>
    </row>
    <row r="2" spans="1:5" x14ac:dyDescent="0.35">
      <c r="A2" s="142" t="s">
        <v>804</v>
      </c>
      <c r="B2" s="143"/>
      <c r="D2" s="142">
        <v>1</v>
      </c>
      <c r="E2" s="142" t="s">
        <v>808</v>
      </c>
    </row>
    <row r="3" spans="1:5" x14ac:dyDescent="0.35">
      <c r="D3" s="142">
        <v>2</v>
      </c>
      <c r="E3" s="142" t="s">
        <v>1050</v>
      </c>
    </row>
    <row r="4" spans="1:5" x14ac:dyDescent="0.35">
      <c r="A4" s="142" t="s">
        <v>1049</v>
      </c>
      <c r="D4" s="142">
        <v>3</v>
      </c>
      <c r="E4" s="142" t="s">
        <v>1048</v>
      </c>
    </row>
    <row r="5" spans="1:5" x14ac:dyDescent="0.35">
      <c r="A5" s="142" t="s">
        <v>1047</v>
      </c>
      <c r="D5" s="142">
        <v>4</v>
      </c>
      <c r="E5" s="142" t="s">
        <v>1046</v>
      </c>
    </row>
    <row r="6" spans="1:5" x14ac:dyDescent="0.35">
      <c r="A6" s="142" t="s">
        <v>1045</v>
      </c>
      <c r="D6" s="142">
        <v>5</v>
      </c>
      <c r="E6" s="142" t="s">
        <v>743</v>
      </c>
    </row>
    <row r="7" spans="1:5" x14ac:dyDescent="0.35">
      <c r="A7" s="142" t="s">
        <v>1044</v>
      </c>
    </row>
  </sheetData>
  <pageMargins left="0.511811024" right="0.511811024" top="0.78740157499999996" bottom="0.78740157499999996" header="0.31496062000000002" footer="0.31496062000000002"/>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dimension ref="B2:G10"/>
  <sheetViews>
    <sheetView zoomScale="200" zoomScaleNormal="200" workbookViewId="0"/>
  </sheetViews>
  <sheetFormatPr defaultColWidth="9.1796875" defaultRowHeight="14.5" x14ac:dyDescent="0.35"/>
  <cols>
    <col min="1" max="1" width="3.1796875" style="196" customWidth="1"/>
    <col min="2" max="2" width="15.81640625" style="196" customWidth="1"/>
    <col min="3" max="16384" width="9.1796875" style="196"/>
  </cols>
  <sheetData>
    <row r="2" spans="2:7" x14ac:dyDescent="0.35">
      <c r="B2" s="196" t="s">
        <v>1212</v>
      </c>
      <c r="C2" s="196" t="s">
        <v>1050</v>
      </c>
      <c r="D2" s="196" t="s">
        <v>1207</v>
      </c>
      <c r="E2" s="196" t="s">
        <v>1048</v>
      </c>
      <c r="F2" s="196" t="s">
        <v>743</v>
      </c>
      <c r="G2" s="196" t="s">
        <v>1211</v>
      </c>
    </row>
    <row r="3" spans="2:7" x14ac:dyDescent="0.35">
      <c r="B3" s="196" t="s">
        <v>1210</v>
      </c>
      <c r="C3" s="196">
        <v>7.4</v>
      </c>
      <c r="D3" s="196">
        <v>6.5</v>
      </c>
      <c r="E3" s="196">
        <v>2.2000000000000002</v>
      </c>
      <c r="F3" s="196">
        <v>7.4</v>
      </c>
      <c r="G3" s="196">
        <v>9.1</v>
      </c>
    </row>
    <row r="4" spans="2:7" x14ac:dyDescent="0.35">
      <c r="B4" s="196" t="s">
        <v>1205</v>
      </c>
      <c r="C4" s="196">
        <v>10</v>
      </c>
      <c r="D4" s="196">
        <v>8.8000000000000007</v>
      </c>
      <c r="E4" s="196">
        <v>9.5</v>
      </c>
      <c r="F4" s="196">
        <v>5.2</v>
      </c>
      <c r="G4" s="196">
        <v>4.7</v>
      </c>
    </row>
    <row r="5" spans="2:7" x14ac:dyDescent="0.35">
      <c r="B5" s="196" t="s">
        <v>1209</v>
      </c>
      <c r="C5" s="196">
        <v>9</v>
      </c>
      <c r="D5" s="196">
        <v>8.5</v>
      </c>
      <c r="E5" s="196">
        <v>7.1</v>
      </c>
      <c r="F5" s="196">
        <v>8.1</v>
      </c>
      <c r="G5" s="196">
        <v>5.6</v>
      </c>
    </row>
    <row r="7" spans="2:7" x14ac:dyDescent="0.35">
      <c r="B7" s="196" t="s">
        <v>1206</v>
      </c>
      <c r="C7" s="200" t="s">
        <v>1205</v>
      </c>
      <c r="E7" s="196" t="s">
        <v>1220</v>
      </c>
    </row>
    <row r="8" spans="2:7" x14ac:dyDescent="0.35">
      <c r="B8" s="196" t="s">
        <v>1219</v>
      </c>
      <c r="C8" s="202"/>
    </row>
    <row r="9" spans="2:7" x14ac:dyDescent="0.35">
      <c r="B9" s="196" t="s">
        <v>1221</v>
      </c>
      <c r="C9" s="202"/>
    </row>
    <row r="10" spans="2:7" x14ac:dyDescent="0.35">
      <c r="B10" s="196" t="s">
        <v>1222</v>
      </c>
      <c r="C10" s="202"/>
    </row>
  </sheetData>
  <pageMargins left="0.511811024" right="0.511811024" top="0.78740157499999996" bottom="0.78740157499999996" header="0.31496062000000002" footer="0.31496062000000002"/>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dimension ref="B2:G10"/>
  <sheetViews>
    <sheetView zoomScale="200" zoomScaleNormal="200" workbookViewId="0"/>
  </sheetViews>
  <sheetFormatPr defaultColWidth="9.1796875" defaultRowHeight="14.5" x14ac:dyDescent="0.35"/>
  <cols>
    <col min="1" max="1" width="3.1796875" style="196" customWidth="1"/>
    <col min="2" max="2" width="15.81640625" style="196" customWidth="1"/>
    <col min="3" max="16384" width="9.1796875" style="196"/>
  </cols>
  <sheetData>
    <row r="2" spans="2:7" x14ac:dyDescent="0.35">
      <c r="B2" s="196" t="s">
        <v>1212</v>
      </c>
      <c r="C2" s="196" t="s">
        <v>1050</v>
      </c>
      <c r="D2" s="196" t="s">
        <v>1207</v>
      </c>
      <c r="E2" s="196" t="s">
        <v>1048</v>
      </c>
      <c r="F2" s="196" t="s">
        <v>743</v>
      </c>
      <c r="G2" s="196" t="s">
        <v>1211</v>
      </c>
    </row>
    <row r="3" spans="2:7" x14ac:dyDescent="0.35">
      <c r="B3" s="196" t="s">
        <v>1210</v>
      </c>
      <c r="C3" s="196">
        <v>7.4</v>
      </c>
      <c r="D3" s="196">
        <v>6.5</v>
      </c>
      <c r="E3" s="196">
        <v>2.2000000000000002</v>
      </c>
      <c r="F3" s="196">
        <v>7.4</v>
      </c>
      <c r="G3" s="196">
        <v>9.1</v>
      </c>
    </row>
    <row r="4" spans="2:7" x14ac:dyDescent="0.35">
      <c r="B4" s="196" t="s">
        <v>1205</v>
      </c>
      <c r="C4" s="196">
        <v>10</v>
      </c>
      <c r="D4" s="196">
        <v>8.8000000000000007</v>
      </c>
      <c r="E4" s="196">
        <v>9.5</v>
      </c>
      <c r="F4" s="196">
        <v>5.2</v>
      </c>
      <c r="G4" s="196">
        <v>4.7</v>
      </c>
    </row>
    <row r="5" spans="2:7" x14ac:dyDescent="0.35">
      <c r="B5" s="196" t="s">
        <v>1209</v>
      </c>
      <c r="C5" s="196">
        <v>9</v>
      </c>
      <c r="D5" s="196">
        <v>8.5</v>
      </c>
      <c r="E5" s="196">
        <v>7.1</v>
      </c>
      <c r="F5" s="196">
        <v>8.1</v>
      </c>
      <c r="G5" s="196">
        <v>5.6</v>
      </c>
    </row>
    <row r="7" spans="2:7" x14ac:dyDescent="0.35">
      <c r="B7" s="196" t="s">
        <v>1206</v>
      </c>
      <c r="C7" s="200" t="s">
        <v>1205</v>
      </c>
      <c r="E7" s="196" t="s">
        <v>1220</v>
      </c>
    </row>
    <row r="8" spans="2:7" x14ac:dyDescent="0.35">
      <c r="B8" s="196" t="s">
        <v>1219</v>
      </c>
      <c r="C8" s="202">
        <f>LOOKUP(C7,B3:B5,E3:E5)</f>
        <v>9.5</v>
      </c>
    </row>
    <row r="9" spans="2:7" x14ac:dyDescent="0.35">
      <c r="B9" s="196" t="s">
        <v>1221</v>
      </c>
      <c r="C9" s="202">
        <f>LOOKUP(C7,B3:B5,C3:C5)</f>
        <v>10</v>
      </c>
    </row>
    <row r="10" spans="2:7" x14ac:dyDescent="0.35">
      <c r="B10" s="196" t="s">
        <v>1222</v>
      </c>
      <c r="C10" s="202">
        <f>LOOKUP(C7,B3:B5,G3:G5)</f>
        <v>4.7</v>
      </c>
    </row>
  </sheetData>
  <pageMargins left="0.511811024" right="0.511811024" top="0.78740157499999996" bottom="0.78740157499999996" header="0.31496062000000002" footer="0.31496062000000002"/>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sheetPr codeName="Plan14"/>
  <dimension ref="B3:K17"/>
  <sheetViews>
    <sheetView showGridLines="0" workbookViewId="0">
      <selection activeCell="B4" sqref="B4"/>
    </sheetView>
  </sheetViews>
  <sheetFormatPr defaultRowHeight="12.5" x14ac:dyDescent="0.25"/>
  <cols>
    <col min="1" max="1" width="2.7265625" customWidth="1"/>
    <col min="2" max="2" width="13.7265625" customWidth="1"/>
    <col min="3" max="3" width="12.26953125" bestFit="1" customWidth="1"/>
    <col min="4" max="4" width="9.54296875" bestFit="1" customWidth="1"/>
    <col min="5" max="5" width="8.26953125" customWidth="1"/>
    <col min="6" max="6" width="13" customWidth="1"/>
    <col min="7" max="7" width="4" customWidth="1"/>
    <col min="8" max="8" width="9.453125" customWidth="1"/>
    <col min="9" max="9" width="3.1796875" customWidth="1"/>
    <col min="10" max="10" width="3.26953125" customWidth="1"/>
  </cols>
  <sheetData>
    <row r="3" spans="2:11" ht="13" x14ac:dyDescent="0.3">
      <c r="B3" s="7"/>
    </row>
    <row r="4" spans="2:11" ht="15.5" x14ac:dyDescent="0.35">
      <c r="B4" s="22"/>
    </row>
    <row r="6" spans="2:11" x14ac:dyDescent="0.25">
      <c r="B6" s="214" t="s">
        <v>744</v>
      </c>
      <c r="C6" s="214"/>
      <c r="D6" s="214"/>
      <c r="E6" s="214"/>
      <c r="F6" s="214"/>
      <c r="G6" s="214"/>
      <c r="H6" s="214"/>
      <c r="I6" s="214"/>
      <c r="J6" s="214"/>
      <c r="K6" s="29"/>
    </row>
    <row r="8" spans="2:11" ht="13" x14ac:dyDescent="0.3">
      <c r="B8" s="36" t="s">
        <v>745</v>
      </c>
      <c r="C8" s="36" t="s">
        <v>746</v>
      </c>
      <c r="D8" s="43"/>
      <c r="E8" s="30"/>
      <c r="F8" s="30"/>
    </row>
    <row r="9" spans="2:11" x14ac:dyDescent="0.25">
      <c r="B9" s="41" t="s">
        <v>747</v>
      </c>
      <c r="C9" s="1">
        <v>232</v>
      </c>
      <c r="D9" s="44"/>
      <c r="E9" s="45"/>
      <c r="F9" s="43"/>
    </row>
    <row r="10" spans="2:11" x14ac:dyDescent="0.25">
      <c r="B10" s="41" t="s">
        <v>748</v>
      </c>
      <c r="C10" s="1">
        <v>242</v>
      </c>
      <c r="D10" s="44"/>
      <c r="E10" s="45"/>
      <c r="F10" s="43"/>
    </row>
    <row r="11" spans="2:11" x14ac:dyDescent="0.25">
      <c r="B11" s="41" t="s">
        <v>749</v>
      </c>
      <c r="C11" s="1">
        <v>260</v>
      </c>
      <c r="D11" s="44"/>
      <c r="E11" s="45"/>
      <c r="F11" s="43"/>
    </row>
    <row r="12" spans="2:11" x14ac:dyDescent="0.25">
      <c r="B12" s="41" t="s">
        <v>750</v>
      </c>
      <c r="C12" s="1">
        <v>275</v>
      </c>
      <c r="D12" s="44"/>
      <c r="E12" s="45"/>
      <c r="F12" s="43"/>
    </row>
    <row r="13" spans="2:11" x14ac:dyDescent="0.25">
      <c r="B13" s="41" t="s">
        <v>751</v>
      </c>
      <c r="C13" s="1">
        <v>320</v>
      </c>
      <c r="D13" s="44"/>
      <c r="E13" s="45"/>
      <c r="F13" s="43"/>
    </row>
    <row r="14" spans="2:11" x14ac:dyDescent="0.25">
      <c r="B14" s="42"/>
      <c r="C14" s="30"/>
      <c r="D14" s="2"/>
      <c r="E14" s="2"/>
      <c r="F14" s="2"/>
    </row>
    <row r="15" spans="2:11" x14ac:dyDescent="0.25">
      <c r="B15" s="46" t="s">
        <v>752</v>
      </c>
      <c r="C15" s="46" t="s">
        <v>753</v>
      </c>
    </row>
    <row r="16" spans="2:11" x14ac:dyDescent="0.25">
      <c r="B16" s="1">
        <v>242</v>
      </c>
      <c r="C16" s="35"/>
    </row>
    <row r="17" spans="2:3" x14ac:dyDescent="0.25">
      <c r="B17" s="1">
        <v>300</v>
      </c>
      <c r="C17" s="35"/>
    </row>
  </sheetData>
  <mergeCells count="1">
    <mergeCell ref="B6:J6"/>
  </mergeCells>
  <phoneticPr fontId="32" type="noConversion"/>
  <pageMargins left="0.78740157499999996" right="0.78740157499999996" top="0.984251969" bottom="0.984251969" header="0.49212598499999999" footer="0.49212598499999999"/>
  <pageSetup paperSize="9" orientation="portrait" horizontalDpi="4294967295" verticalDpi="0" r:id="rId1"/>
  <headerFooter alignWithMargins="0"/>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sheetPr codeName="Plan8"/>
  <dimension ref="B3:K17"/>
  <sheetViews>
    <sheetView showGridLines="0" workbookViewId="0">
      <selection activeCell="B4" sqref="B4"/>
    </sheetView>
  </sheetViews>
  <sheetFormatPr defaultRowHeight="12.5" x14ac:dyDescent="0.25"/>
  <cols>
    <col min="1" max="1" width="2.7265625" customWidth="1"/>
    <col min="2" max="2" width="16.7265625" customWidth="1"/>
    <col min="3" max="3" width="12.26953125" bestFit="1" customWidth="1"/>
    <col min="4" max="4" width="9.54296875" bestFit="1" customWidth="1"/>
    <col min="5" max="5" width="8" customWidth="1"/>
    <col min="6" max="6" width="12.453125" customWidth="1"/>
    <col min="7" max="7" width="4.81640625" customWidth="1"/>
    <col min="8" max="8" width="6.54296875" bestFit="1" customWidth="1"/>
    <col min="9" max="9" width="3.1796875" customWidth="1"/>
    <col min="10" max="10" width="3.26953125" customWidth="1"/>
  </cols>
  <sheetData>
    <row r="3" spans="2:11" ht="13" x14ac:dyDescent="0.3">
      <c r="B3" s="7"/>
    </row>
    <row r="4" spans="2:11" ht="15.5" x14ac:dyDescent="0.35">
      <c r="B4" s="22"/>
    </row>
    <row r="6" spans="2:11" x14ac:dyDescent="0.25">
      <c r="B6" s="214" t="s">
        <v>744</v>
      </c>
      <c r="C6" s="214"/>
      <c r="D6" s="214"/>
      <c r="E6" s="214"/>
      <c r="F6" s="214"/>
      <c r="G6" s="214"/>
      <c r="H6" s="214"/>
      <c r="I6" s="214"/>
      <c r="J6" s="214"/>
      <c r="K6" s="29"/>
    </row>
    <row r="8" spans="2:11" ht="13" x14ac:dyDescent="0.3">
      <c r="B8" s="36" t="s">
        <v>745</v>
      </c>
      <c r="C8" s="36" t="s">
        <v>746</v>
      </c>
      <c r="D8" s="43"/>
      <c r="E8" s="30"/>
      <c r="F8" s="30"/>
    </row>
    <row r="9" spans="2:11" x14ac:dyDescent="0.25">
      <c r="B9" s="41" t="s">
        <v>747</v>
      </c>
      <c r="C9" s="1">
        <v>232</v>
      </c>
      <c r="D9" s="44"/>
      <c r="E9" s="45"/>
      <c r="F9" s="43"/>
    </row>
    <row r="10" spans="2:11" x14ac:dyDescent="0.25">
      <c r="B10" s="41" t="s">
        <v>748</v>
      </c>
      <c r="C10" s="1">
        <v>242</v>
      </c>
      <c r="D10" s="44"/>
      <c r="E10" s="45"/>
      <c r="F10" s="43"/>
    </row>
    <row r="11" spans="2:11" x14ac:dyDescent="0.25">
      <c r="B11" s="41" t="s">
        <v>749</v>
      </c>
      <c r="C11" s="1">
        <v>260</v>
      </c>
      <c r="D11" s="44"/>
      <c r="E11" s="45"/>
      <c r="F11" s="43"/>
    </row>
    <row r="12" spans="2:11" x14ac:dyDescent="0.25">
      <c r="B12" s="41" t="s">
        <v>750</v>
      </c>
      <c r="C12" s="1">
        <v>275</v>
      </c>
      <c r="D12" s="44"/>
      <c r="E12" s="45"/>
      <c r="F12" s="43"/>
    </row>
    <row r="13" spans="2:11" x14ac:dyDescent="0.25">
      <c r="B13" s="41" t="s">
        <v>751</v>
      </c>
      <c r="C13" s="1">
        <v>320</v>
      </c>
      <c r="D13" s="44"/>
      <c r="E13" s="45"/>
      <c r="F13" s="43"/>
    </row>
    <row r="14" spans="2:11" x14ac:dyDescent="0.25">
      <c r="B14" s="42"/>
      <c r="C14" s="30"/>
      <c r="D14" s="2"/>
      <c r="E14" s="2"/>
      <c r="F14" s="2"/>
    </row>
    <row r="15" spans="2:11" x14ac:dyDescent="0.25">
      <c r="B15" s="46" t="s">
        <v>752</v>
      </c>
      <c r="C15" s="46" t="s">
        <v>753</v>
      </c>
    </row>
    <row r="16" spans="2:11" ht="13" x14ac:dyDescent="0.3">
      <c r="B16" s="1">
        <v>242</v>
      </c>
      <c r="C16" s="47">
        <f>MATCH(B16,$C$9:$C$13,0)</f>
        <v>2</v>
      </c>
    </row>
    <row r="17" spans="2:3" ht="13" x14ac:dyDescent="0.3">
      <c r="B17" s="1">
        <v>300</v>
      </c>
      <c r="C17" s="47">
        <f>MATCH(B17,$C$9:$C$13,1)</f>
        <v>4</v>
      </c>
    </row>
  </sheetData>
  <mergeCells count="1">
    <mergeCell ref="B6:J6"/>
  </mergeCells>
  <phoneticPr fontId="32" type="noConversion"/>
  <pageMargins left="0.78740157499999996" right="0.78740157499999996" top="0.984251969" bottom="0.984251969" header="0.49212598499999999" footer="0.49212598499999999"/>
  <pageSetup paperSize="9" orientation="portrait" horizontalDpi="4294967295" verticalDpi="0" r:id="rId1"/>
  <headerFooter alignWithMargins="0"/>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B00-000000000000}">
  <dimension ref="A1"/>
  <sheetViews>
    <sheetView workbookViewId="0">
      <selection activeCell="A2" sqref="A2"/>
    </sheetView>
  </sheetViews>
  <sheetFormatPr defaultRowHeight="12.5" x14ac:dyDescent="0.25"/>
  <sheetData/>
  <pageMargins left="0.511811024" right="0.511811024" top="0.78740157499999996" bottom="0.78740157499999996" header="0.31496062000000002" footer="0.31496062000000002"/>
  <drawing r:id="rId1"/>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C00-000000000000}">
  <dimension ref="B2:K44"/>
  <sheetViews>
    <sheetView workbookViewId="0">
      <selection activeCell="B2" sqref="B2"/>
    </sheetView>
  </sheetViews>
  <sheetFormatPr defaultColWidth="9.1796875" defaultRowHeight="14.5" x14ac:dyDescent="0.35"/>
  <cols>
    <col min="1" max="3" width="9.1796875" style="74"/>
    <col min="4" max="4" width="15.7265625" style="74" customWidth="1"/>
    <col min="5" max="5" width="15" style="74" customWidth="1"/>
    <col min="6" max="16384" width="9.1796875" style="74"/>
  </cols>
  <sheetData>
    <row r="2" spans="2:11" ht="15.5" x14ac:dyDescent="0.35">
      <c r="B2" s="28"/>
    </row>
    <row r="4" spans="2:11" x14ac:dyDescent="0.35">
      <c r="B4" s="74" t="s">
        <v>617</v>
      </c>
    </row>
    <row r="5" spans="2:11" x14ac:dyDescent="0.35">
      <c r="B5" s="74" t="s">
        <v>620</v>
      </c>
    </row>
    <row r="7" spans="2:11" x14ac:dyDescent="0.35">
      <c r="B7" s="74" t="s">
        <v>629</v>
      </c>
      <c r="E7" s="77"/>
      <c r="H7" s="74" t="s">
        <v>622</v>
      </c>
      <c r="K7" s="80"/>
    </row>
    <row r="9" spans="2:11" x14ac:dyDescent="0.35">
      <c r="D9" s="79" t="s">
        <v>618</v>
      </c>
      <c r="E9" s="78"/>
      <c r="F9" s="74" t="s">
        <v>624</v>
      </c>
    </row>
    <row r="11" spans="2:11" x14ac:dyDescent="0.35">
      <c r="D11" s="79" t="s">
        <v>619</v>
      </c>
      <c r="E11" s="78"/>
    </row>
    <row r="13" spans="2:11" x14ac:dyDescent="0.35">
      <c r="D13" s="79" t="s">
        <v>621</v>
      </c>
      <c r="E13" s="225"/>
      <c r="F13" s="225"/>
      <c r="G13" s="225"/>
      <c r="H13" s="225"/>
      <c r="I13" s="225"/>
      <c r="J13" s="225"/>
      <c r="K13" s="225"/>
    </row>
    <row r="14" spans="2:11" x14ac:dyDescent="0.35">
      <c r="E14" s="225"/>
      <c r="F14" s="225"/>
      <c r="G14" s="225"/>
      <c r="H14" s="225"/>
      <c r="I14" s="225"/>
      <c r="J14" s="225"/>
      <c r="K14" s="225"/>
    </row>
    <row r="15" spans="2:11" x14ac:dyDescent="0.35">
      <c r="E15" s="225"/>
      <c r="F15" s="225"/>
      <c r="G15" s="225"/>
      <c r="H15" s="225"/>
      <c r="I15" s="225"/>
      <c r="J15" s="225"/>
      <c r="K15" s="225"/>
    </row>
    <row r="16" spans="2:11" x14ac:dyDescent="0.35">
      <c r="E16" s="225"/>
      <c r="F16" s="225"/>
      <c r="G16" s="225"/>
      <c r="H16" s="225"/>
      <c r="I16" s="225"/>
      <c r="J16" s="225"/>
      <c r="K16" s="225"/>
    </row>
    <row r="19" spans="2:3" x14ac:dyDescent="0.35">
      <c r="B19" s="74" t="s">
        <v>949</v>
      </c>
    </row>
    <row r="20" spans="2:3" x14ac:dyDescent="0.35">
      <c r="B20" s="74" t="s">
        <v>948</v>
      </c>
    </row>
    <row r="21" spans="2:3" x14ac:dyDescent="0.35">
      <c r="B21" s="74" t="s">
        <v>947</v>
      </c>
    </row>
    <row r="22" spans="2:3" x14ac:dyDescent="0.35">
      <c r="B22" s="74" t="s">
        <v>946</v>
      </c>
    </row>
    <row r="23" spans="2:3" x14ac:dyDescent="0.35">
      <c r="B23" s="74" t="s">
        <v>945</v>
      </c>
    </row>
    <row r="24" spans="2:3" x14ac:dyDescent="0.35">
      <c r="B24" s="74" t="s">
        <v>944</v>
      </c>
    </row>
    <row r="25" spans="2:3" x14ac:dyDescent="0.35">
      <c r="B25" s="74" t="s">
        <v>943</v>
      </c>
    </row>
    <row r="26" spans="2:3" x14ac:dyDescent="0.35">
      <c r="B26" s="74" t="s">
        <v>942</v>
      </c>
    </row>
    <row r="27" spans="2:3" x14ac:dyDescent="0.35">
      <c r="B27" s="74" t="s">
        <v>941</v>
      </c>
    </row>
    <row r="28" spans="2:3" x14ac:dyDescent="0.35">
      <c r="B28" s="74" t="s">
        <v>940</v>
      </c>
    </row>
    <row r="29" spans="2:3" x14ac:dyDescent="0.35">
      <c r="B29" s="74" t="s">
        <v>939</v>
      </c>
    </row>
    <row r="30" spans="2:3" x14ac:dyDescent="0.35">
      <c r="B30" s="74" t="s">
        <v>938</v>
      </c>
    </row>
    <row r="32" spans="2:3" x14ac:dyDescent="0.35">
      <c r="B32" s="74" t="s">
        <v>937</v>
      </c>
      <c r="C32" s="74" t="s">
        <v>936</v>
      </c>
    </row>
    <row r="33" spans="2:3" x14ac:dyDescent="0.35">
      <c r="B33" s="74" t="s">
        <v>935</v>
      </c>
      <c r="C33" s="75" t="s">
        <v>934</v>
      </c>
    </row>
    <row r="34" spans="2:3" x14ac:dyDescent="0.35">
      <c r="B34" s="74" t="s">
        <v>933</v>
      </c>
      <c r="C34" s="75" t="s">
        <v>932</v>
      </c>
    </row>
    <row r="35" spans="2:3" x14ac:dyDescent="0.35">
      <c r="B35" s="74" t="s">
        <v>931</v>
      </c>
      <c r="C35" s="75" t="s">
        <v>930</v>
      </c>
    </row>
    <row r="36" spans="2:3" x14ac:dyDescent="0.35">
      <c r="B36" s="74" t="s">
        <v>929</v>
      </c>
      <c r="C36" s="75" t="s">
        <v>928</v>
      </c>
    </row>
    <row r="37" spans="2:3" x14ac:dyDescent="0.35">
      <c r="B37" s="74" t="s">
        <v>927</v>
      </c>
      <c r="C37" s="75" t="s">
        <v>926</v>
      </c>
    </row>
    <row r="38" spans="2:3" x14ac:dyDescent="0.35">
      <c r="B38" s="74" t="s">
        <v>925</v>
      </c>
      <c r="C38" s="75" t="s">
        <v>924</v>
      </c>
    </row>
    <row r="39" spans="2:3" x14ac:dyDescent="0.35">
      <c r="B39" s="74" t="s">
        <v>923</v>
      </c>
      <c r="C39" s="75" t="s">
        <v>922</v>
      </c>
    </row>
    <row r="40" spans="2:3" x14ac:dyDescent="0.35">
      <c r="B40" s="74" t="s">
        <v>921</v>
      </c>
      <c r="C40" s="75" t="s">
        <v>920</v>
      </c>
    </row>
    <row r="41" spans="2:3" x14ac:dyDescent="0.35">
      <c r="B41" s="74" t="s">
        <v>919</v>
      </c>
      <c r="C41" s="75" t="s">
        <v>918</v>
      </c>
    </row>
    <row r="42" spans="2:3" x14ac:dyDescent="0.35">
      <c r="B42" s="74" t="s">
        <v>917</v>
      </c>
      <c r="C42" s="75" t="s">
        <v>916</v>
      </c>
    </row>
    <row r="43" spans="2:3" x14ac:dyDescent="0.35">
      <c r="B43" s="74" t="s">
        <v>915</v>
      </c>
      <c r="C43" s="75" t="s">
        <v>914</v>
      </c>
    </row>
    <row r="44" spans="2:3" x14ac:dyDescent="0.35">
      <c r="B44" s="74" t="s">
        <v>913</v>
      </c>
      <c r="C44" s="75" t="s">
        <v>912</v>
      </c>
    </row>
  </sheetData>
  <mergeCells count="1">
    <mergeCell ref="E13:K16"/>
  </mergeCells>
  <phoneticPr fontId="32" type="noConversion"/>
  <pageMargins left="0.511811024" right="0.511811024" top="0.78740157499999996" bottom="0.78740157499999996" header="0.31496062000000002" footer="0.31496062000000002"/>
  <drawing r:id="rId1"/>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D00-000000000000}">
  <dimension ref="B2:K51"/>
  <sheetViews>
    <sheetView workbookViewId="0">
      <selection activeCell="O20" sqref="O20"/>
    </sheetView>
  </sheetViews>
  <sheetFormatPr defaultColWidth="9.1796875" defaultRowHeight="14.5" x14ac:dyDescent="0.35"/>
  <cols>
    <col min="1" max="3" width="9.1796875" style="74"/>
    <col min="4" max="4" width="15.7265625" style="74" customWidth="1"/>
    <col min="5" max="5" width="15" style="74" customWidth="1"/>
    <col min="6" max="6" width="9.1796875" style="74"/>
    <col min="7" max="7" width="9.7265625" style="74" bestFit="1" customWidth="1"/>
    <col min="8" max="10" width="9.1796875" style="74"/>
    <col min="11" max="11" width="23.1796875" style="74" customWidth="1"/>
    <col min="12" max="16384" width="9.1796875" style="74"/>
  </cols>
  <sheetData>
    <row r="2" spans="2:11" ht="15.5" x14ac:dyDescent="0.35">
      <c r="B2" s="28"/>
    </row>
    <row r="4" spans="2:11" x14ac:dyDescent="0.35">
      <c r="B4" s="74" t="s">
        <v>617</v>
      </c>
    </row>
    <row r="5" spans="2:11" x14ac:dyDescent="0.35">
      <c r="B5" s="74" t="s">
        <v>620</v>
      </c>
    </row>
    <row r="7" spans="2:11" x14ac:dyDescent="0.35">
      <c r="B7" s="74" t="s">
        <v>950</v>
      </c>
      <c r="E7" s="82">
        <v>29480</v>
      </c>
      <c r="H7" s="74" t="s">
        <v>622</v>
      </c>
      <c r="K7" s="80">
        <f ca="1">TODAY()</f>
        <v>43912</v>
      </c>
    </row>
    <row r="8" spans="2:11" x14ac:dyDescent="0.35">
      <c r="E8" s="83"/>
    </row>
    <row r="9" spans="2:11" x14ac:dyDescent="0.35">
      <c r="D9" s="79" t="s">
        <v>618</v>
      </c>
      <c r="E9" s="84">
        <f ca="1">YEAR(K7)-YEAR(E7)-(IF(DATE(1,MONTH(E7),DAY(E7))&gt;(DATE(1,MONTH(K7),DAY(K7))),1,0))</f>
        <v>39</v>
      </c>
      <c r="F9" s="74" t="s">
        <v>624</v>
      </c>
      <c r="G9" s="81"/>
    </row>
    <row r="11" spans="2:11" x14ac:dyDescent="0.35">
      <c r="D11" s="79" t="s">
        <v>619</v>
      </c>
      <c r="E11" s="84" t="str">
        <f>VLOOKUP(DATE(1900,MONTH(E7),DAY(E7)),$F$26:$H$38,2,TRUE)</f>
        <v xml:space="preserve">VIRGEM </v>
      </c>
    </row>
    <row r="13" spans="2:11" x14ac:dyDescent="0.35">
      <c r="D13" s="79" t="s">
        <v>621</v>
      </c>
      <c r="E13" s="226" t="str">
        <f>VLOOKUP(DATE(1900,MONTH(E7),DAY(E7)),$F$26:$H$38,3,TRUE)</f>
        <v xml:space="preserve"> Já que tem que fazer, que se faça pelo menos bem e correto.  Este é um típico pensamento virginiano a quem foi dado a tarefa de promover ajustes, purificar e tornar tudo bom e eficiente, e nisso se inclui pessoas e coisas.  E é exatamente aí que o virginiano sofre, pois com sua visão apurada do que julga perfeição, pode tornar-se excessivamente crítico não só com os outros mas consigo mesmo.  É no seu mundo que tudo passa a ser catalogado, separado, discriminado e arquivado para que possa ser utilizado na hora certa e com extrema precisão.  E isso desgasta, estressa, pois raramente relaxa, sempre tensionando pois ninguém pode fazer tão bem e melhor que os virginianos pelo menos é o que eles pensam e nisso realmente eles tem razão, pois sua inteligência prática os faz seletivos e depuradores..  Mas deveriam ter em conta que a perfeição é uma meta a ser alcançada e procurar aceitar as imperfeições que fazem parte do Universo em desenvolvimento, e assim relaxariam , divertiriam e gozariam a vida com mais humor e leveza.  Seu Dom : a pureza de pensamento.  O eficiente, organizado e discriminatório Mercúrio é seu regente.  Deve procurar a purificação e não a perfeição.  Para meditar:- Eu sou a Mãe e o Filho. Eu, Deus, Eu matéria sou. </v>
      </c>
      <c r="F13" s="227"/>
      <c r="G13" s="227"/>
      <c r="H13" s="227"/>
      <c r="I13" s="227"/>
      <c r="J13" s="227"/>
      <c r="K13" s="228"/>
    </row>
    <row r="14" spans="2:11" x14ac:dyDescent="0.35">
      <c r="D14" s="79"/>
      <c r="E14" s="229"/>
      <c r="F14" s="230"/>
      <c r="G14" s="230"/>
      <c r="H14" s="230"/>
      <c r="I14" s="230"/>
      <c r="J14" s="230"/>
      <c r="K14" s="231"/>
    </row>
    <row r="15" spans="2:11" x14ac:dyDescent="0.35">
      <c r="D15" s="79"/>
      <c r="E15" s="229"/>
      <c r="F15" s="230"/>
      <c r="G15" s="230"/>
      <c r="H15" s="230"/>
      <c r="I15" s="230"/>
      <c r="J15" s="230"/>
      <c r="K15" s="231"/>
    </row>
    <row r="16" spans="2:11" x14ac:dyDescent="0.35">
      <c r="D16" s="79"/>
      <c r="E16" s="229"/>
      <c r="F16" s="230"/>
      <c r="G16" s="230"/>
      <c r="H16" s="230"/>
      <c r="I16" s="230"/>
      <c r="J16" s="230"/>
      <c r="K16" s="231"/>
    </row>
    <row r="17" spans="2:11" x14ac:dyDescent="0.35">
      <c r="D17" s="79"/>
      <c r="E17" s="229"/>
      <c r="F17" s="230"/>
      <c r="G17" s="230"/>
      <c r="H17" s="230"/>
      <c r="I17" s="230"/>
      <c r="J17" s="230"/>
      <c r="K17" s="231"/>
    </row>
    <row r="18" spans="2:11" x14ac:dyDescent="0.35">
      <c r="D18" s="79"/>
      <c r="E18" s="229"/>
      <c r="F18" s="230"/>
      <c r="G18" s="230"/>
      <c r="H18" s="230"/>
      <c r="I18" s="230"/>
      <c r="J18" s="230"/>
      <c r="K18" s="231"/>
    </row>
    <row r="19" spans="2:11" x14ac:dyDescent="0.35">
      <c r="D19" s="79"/>
      <c r="E19" s="229"/>
      <c r="F19" s="230"/>
      <c r="G19" s="230"/>
      <c r="H19" s="230"/>
      <c r="I19" s="230"/>
      <c r="J19" s="230"/>
      <c r="K19" s="231"/>
    </row>
    <row r="20" spans="2:11" x14ac:dyDescent="0.35">
      <c r="D20" s="79"/>
      <c r="E20" s="229"/>
      <c r="F20" s="230"/>
      <c r="G20" s="230"/>
      <c r="H20" s="230"/>
      <c r="I20" s="230"/>
      <c r="J20" s="230"/>
      <c r="K20" s="231"/>
    </row>
    <row r="21" spans="2:11" x14ac:dyDescent="0.35">
      <c r="E21" s="229"/>
      <c r="F21" s="230"/>
      <c r="G21" s="230"/>
      <c r="H21" s="230"/>
      <c r="I21" s="230"/>
      <c r="J21" s="230"/>
      <c r="K21" s="231"/>
    </row>
    <row r="22" spans="2:11" x14ac:dyDescent="0.35">
      <c r="E22" s="229"/>
      <c r="F22" s="230"/>
      <c r="G22" s="230"/>
      <c r="H22" s="230"/>
      <c r="I22" s="230"/>
      <c r="J22" s="230"/>
      <c r="K22" s="231"/>
    </row>
    <row r="23" spans="2:11" x14ac:dyDescent="0.35">
      <c r="E23" s="232"/>
      <c r="F23" s="233"/>
      <c r="G23" s="233"/>
      <c r="H23" s="233"/>
      <c r="I23" s="233"/>
      <c r="J23" s="233"/>
      <c r="K23" s="234"/>
    </row>
    <row r="25" spans="2:11" x14ac:dyDescent="0.35">
      <c r="F25" s="74" t="s">
        <v>623</v>
      </c>
    </row>
    <row r="26" spans="2:11" x14ac:dyDescent="0.35">
      <c r="B26" s="74" t="s">
        <v>949</v>
      </c>
      <c r="E26" s="83"/>
      <c r="F26" s="85">
        <v>1</v>
      </c>
      <c r="G26" s="77" t="s">
        <v>917</v>
      </c>
      <c r="H26" s="86" t="s">
        <v>916</v>
      </c>
    </row>
    <row r="27" spans="2:11" x14ac:dyDescent="0.35">
      <c r="B27" s="74" t="s">
        <v>948</v>
      </c>
      <c r="E27" s="81"/>
      <c r="F27" s="85">
        <v>21</v>
      </c>
      <c r="G27" s="77" t="s">
        <v>915</v>
      </c>
      <c r="H27" s="86" t="s">
        <v>914</v>
      </c>
    </row>
    <row r="28" spans="2:11" x14ac:dyDescent="0.35">
      <c r="B28" s="74" t="s">
        <v>947</v>
      </c>
      <c r="E28" s="81"/>
      <c r="F28" s="85">
        <v>51</v>
      </c>
      <c r="G28" s="77" t="s">
        <v>913</v>
      </c>
      <c r="H28" s="86" t="s">
        <v>912</v>
      </c>
    </row>
    <row r="29" spans="2:11" x14ac:dyDescent="0.35">
      <c r="B29" s="74" t="s">
        <v>946</v>
      </c>
      <c r="E29" s="81"/>
      <c r="F29" s="85">
        <v>81</v>
      </c>
      <c r="G29" s="77" t="s">
        <v>935</v>
      </c>
      <c r="H29" s="86" t="s">
        <v>934</v>
      </c>
    </row>
    <row r="30" spans="2:11" x14ac:dyDescent="0.35">
      <c r="B30" s="74" t="s">
        <v>945</v>
      </c>
      <c r="E30" s="81"/>
      <c r="F30" s="85">
        <v>112</v>
      </c>
      <c r="G30" s="77" t="s">
        <v>933</v>
      </c>
      <c r="H30" s="86" t="s">
        <v>932</v>
      </c>
    </row>
    <row r="31" spans="2:11" x14ac:dyDescent="0.35">
      <c r="B31" s="74" t="s">
        <v>944</v>
      </c>
      <c r="E31" s="81"/>
      <c r="F31" s="85">
        <v>142</v>
      </c>
      <c r="G31" s="77" t="s">
        <v>931</v>
      </c>
      <c r="H31" s="86" t="s">
        <v>930</v>
      </c>
    </row>
    <row r="32" spans="2:11" x14ac:dyDescent="0.35">
      <c r="B32" s="74" t="s">
        <v>943</v>
      </c>
      <c r="E32" s="81"/>
      <c r="F32" s="85">
        <v>173</v>
      </c>
      <c r="G32" s="77" t="s">
        <v>929</v>
      </c>
      <c r="H32" s="86" t="s">
        <v>928</v>
      </c>
    </row>
    <row r="33" spans="2:8" x14ac:dyDescent="0.35">
      <c r="B33" s="74" t="s">
        <v>942</v>
      </c>
      <c r="E33" s="81"/>
      <c r="F33" s="85">
        <v>204</v>
      </c>
      <c r="G33" s="77" t="s">
        <v>927</v>
      </c>
      <c r="H33" s="86" t="s">
        <v>926</v>
      </c>
    </row>
    <row r="34" spans="2:8" x14ac:dyDescent="0.35">
      <c r="B34" s="74" t="s">
        <v>941</v>
      </c>
      <c r="E34" s="81"/>
      <c r="F34" s="85">
        <v>236</v>
      </c>
      <c r="G34" s="77" t="s">
        <v>925</v>
      </c>
      <c r="H34" s="86" t="s">
        <v>924</v>
      </c>
    </row>
    <row r="35" spans="2:8" x14ac:dyDescent="0.35">
      <c r="B35" s="74" t="s">
        <v>940</v>
      </c>
      <c r="E35" s="81"/>
      <c r="F35" s="85">
        <v>267</v>
      </c>
      <c r="G35" s="77" t="s">
        <v>923</v>
      </c>
      <c r="H35" s="86" t="s">
        <v>922</v>
      </c>
    </row>
    <row r="36" spans="2:8" x14ac:dyDescent="0.35">
      <c r="B36" s="74" t="s">
        <v>939</v>
      </c>
      <c r="E36" s="81"/>
      <c r="F36" s="85">
        <v>297</v>
      </c>
      <c r="G36" s="77" t="s">
        <v>921</v>
      </c>
      <c r="H36" s="86" t="s">
        <v>920</v>
      </c>
    </row>
    <row r="37" spans="2:8" x14ac:dyDescent="0.35">
      <c r="B37" s="74" t="s">
        <v>938</v>
      </c>
      <c r="E37" s="81"/>
      <c r="F37" s="85">
        <v>327</v>
      </c>
      <c r="G37" s="77" t="s">
        <v>919</v>
      </c>
      <c r="H37" s="86" t="s">
        <v>918</v>
      </c>
    </row>
    <row r="38" spans="2:8" x14ac:dyDescent="0.35">
      <c r="E38" s="81"/>
      <c r="F38" s="85">
        <v>357</v>
      </c>
      <c r="G38" s="77" t="s">
        <v>917</v>
      </c>
      <c r="H38" s="86" t="s">
        <v>916</v>
      </c>
    </row>
    <row r="39" spans="2:8" x14ac:dyDescent="0.35">
      <c r="B39" s="74" t="s">
        <v>937</v>
      </c>
      <c r="C39" s="74" t="s">
        <v>936</v>
      </c>
    </row>
    <row r="40" spans="2:8" x14ac:dyDescent="0.35">
      <c r="B40" s="74" t="s">
        <v>935</v>
      </c>
      <c r="C40" s="75" t="s">
        <v>934</v>
      </c>
    </row>
    <row r="41" spans="2:8" x14ac:dyDescent="0.35">
      <c r="B41" s="74" t="s">
        <v>933</v>
      </c>
      <c r="C41" s="75" t="s">
        <v>932</v>
      </c>
    </row>
    <row r="42" spans="2:8" x14ac:dyDescent="0.35">
      <c r="B42" s="74" t="s">
        <v>931</v>
      </c>
      <c r="C42" s="75" t="s">
        <v>930</v>
      </c>
    </row>
    <row r="43" spans="2:8" x14ac:dyDescent="0.35">
      <c r="B43" s="74" t="s">
        <v>929</v>
      </c>
      <c r="C43" s="75" t="s">
        <v>928</v>
      </c>
    </row>
    <row r="44" spans="2:8" x14ac:dyDescent="0.35">
      <c r="B44" s="74" t="s">
        <v>927</v>
      </c>
      <c r="C44" s="75" t="s">
        <v>926</v>
      </c>
    </row>
    <row r="45" spans="2:8" x14ac:dyDescent="0.35">
      <c r="B45" s="74" t="s">
        <v>925</v>
      </c>
      <c r="C45" s="75" t="s">
        <v>924</v>
      </c>
    </row>
    <row r="46" spans="2:8" x14ac:dyDescent="0.35">
      <c r="B46" s="74" t="s">
        <v>923</v>
      </c>
      <c r="C46" s="75" t="s">
        <v>922</v>
      </c>
    </row>
    <row r="47" spans="2:8" x14ac:dyDescent="0.35">
      <c r="B47" s="74" t="s">
        <v>921</v>
      </c>
      <c r="C47" s="75" t="s">
        <v>920</v>
      </c>
    </row>
    <row r="48" spans="2:8" x14ac:dyDescent="0.35">
      <c r="B48" s="74" t="s">
        <v>919</v>
      </c>
      <c r="C48" s="75" t="s">
        <v>918</v>
      </c>
    </row>
    <row r="49" spans="2:3" x14ac:dyDescent="0.35">
      <c r="B49" s="74" t="s">
        <v>917</v>
      </c>
      <c r="C49" s="75" t="s">
        <v>916</v>
      </c>
    </row>
    <row r="50" spans="2:3" x14ac:dyDescent="0.35">
      <c r="B50" s="74" t="s">
        <v>915</v>
      </c>
      <c r="C50" s="75" t="s">
        <v>914</v>
      </c>
    </row>
    <row r="51" spans="2:3" x14ac:dyDescent="0.35">
      <c r="B51" s="74" t="s">
        <v>913</v>
      </c>
      <c r="C51" s="75" t="s">
        <v>912</v>
      </c>
    </row>
  </sheetData>
  <mergeCells count="1">
    <mergeCell ref="E13:K23"/>
  </mergeCells>
  <phoneticPr fontId="32" type="noConversion"/>
  <pageMargins left="0.511811024" right="0.511811024" top="0.78740157499999996" bottom="0.78740157499999996" header="0.31496062000000002" footer="0.31496062000000002"/>
  <drawing r:id="rId1"/>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E00-000000000000}">
  <dimension ref="B2:G8"/>
  <sheetViews>
    <sheetView zoomScale="200" workbookViewId="0"/>
  </sheetViews>
  <sheetFormatPr defaultColWidth="9.1796875" defaultRowHeight="12.5" x14ac:dyDescent="0.25"/>
  <cols>
    <col min="1" max="1" width="2.453125" style="71" customWidth="1"/>
    <col min="2" max="3" width="9.1796875" style="71"/>
    <col min="4" max="4" width="12.1796875" style="71" customWidth="1"/>
    <col min="5" max="16384" width="9.1796875" style="71"/>
  </cols>
  <sheetData>
    <row r="2" spans="2:7" ht="15.5" x14ac:dyDescent="0.35">
      <c r="B2" s="28"/>
    </row>
    <row r="4" spans="2:7" x14ac:dyDescent="0.25">
      <c r="B4" s="71" t="s">
        <v>661</v>
      </c>
    </row>
    <row r="5" spans="2:7" x14ac:dyDescent="0.25">
      <c r="B5" s="71" t="s">
        <v>665</v>
      </c>
    </row>
    <row r="6" spans="2:7" x14ac:dyDescent="0.25">
      <c r="B6" s="71" t="s">
        <v>666</v>
      </c>
    </row>
    <row r="8" spans="2:7" x14ac:dyDescent="0.25">
      <c r="B8" s="91" t="s">
        <v>662</v>
      </c>
      <c r="C8" s="92">
        <v>81</v>
      </c>
      <c r="D8" s="91" t="s">
        <v>663</v>
      </c>
      <c r="E8" s="235"/>
      <c r="F8" s="236"/>
      <c r="G8" s="237"/>
    </row>
  </sheetData>
  <mergeCells count="1">
    <mergeCell ref="E8:G8"/>
  </mergeCells>
  <phoneticPr fontId="32" type="noConversion"/>
  <pageMargins left="0.78740157499999996" right="0.78740157499999996" top="0.984251969" bottom="0.984251969" header="0.49212598499999999" footer="0.49212598499999999"/>
  <headerFooter alignWithMargins="0"/>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F00-000000000000}">
  <dimension ref="B2:L22"/>
  <sheetViews>
    <sheetView zoomScale="200" workbookViewId="0">
      <selection activeCell="B2" sqref="B2"/>
    </sheetView>
  </sheetViews>
  <sheetFormatPr defaultColWidth="9.1796875" defaultRowHeight="12.5" x14ac:dyDescent="0.25"/>
  <cols>
    <col min="1" max="1" width="2.453125" style="71" customWidth="1"/>
    <col min="2" max="3" width="9.1796875" style="71"/>
    <col min="4" max="4" width="12.1796875" style="71" customWidth="1"/>
    <col min="5" max="16384" width="9.1796875" style="71"/>
  </cols>
  <sheetData>
    <row r="2" spans="2:12" ht="15.5" x14ac:dyDescent="0.35">
      <c r="B2" s="28"/>
    </row>
    <row r="4" spans="2:12" x14ac:dyDescent="0.25">
      <c r="B4" s="71" t="s">
        <v>661</v>
      </c>
    </row>
    <row r="5" spans="2:12" x14ac:dyDescent="0.25">
      <c r="B5" s="71" t="s">
        <v>665</v>
      </c>
    </row>
    <row r="6" spans="2:12" x14ac:dyDescent="0.25">
      <c r="B6" s="71" t="s">
        <v>666</v>
      </c>
    </row>
    <row r="8" spans="2:12" x14ac:dyDescent="0.25">
      <c r="B8" s="91" t="s">
        <v>662</v>
      </c>
      <c r="C8" s="92">
        <v>81</v>
      </c>
      <c r="D8" s="91" t="s">
        <v>663</v>
      </c>
      <c r="E8" s="235" t="str">
        <f>VLOOKUP(L10,$B$13:$L$22,J10+2)</f>
        <v>oitenta e um</v>
      </c>
      <c r="F8" s="236"/>
      <c r="G8" s="237"/>
    </row>
    <row r="10" spans="2:12" ht="13" x14ac:dyDescent="0.3">
      <c r="B10" s="94" t="s">
        <v>664</v>
      </c>
      <c r="I10" s="71" t="s">
        <v>660</v>
      </c>
      <c r="J10" s="71">
        <f>TRUNC(C8/10,0)</f>
        <v>8</v>
      </c>
      <c r="K10" s="71" t="s">
        <v>659</v>
      </c>
      <c r="L10" s="71">
        <f>+C8-J10*10</f>
        <v>1</v>
      </c>
    </row>
    <row r="11" spans="2:12" x14ac:dyDescent="0.25">
      <c r="B11" s="93"/>
      <c r="C11" s="93"/>
      <c r="D11" s="93"/>
      <c r="E11" s="93" t="s">
        <v>658</v>
      </c>
      <c r="F11" s="93" t="s">
        <v>657</v>
      </c>
      <c r="G11" s="93" t="s">
        <v>656</v>
      </c>
      <c r="H11" s="93" t="s">
        <v>655</v>
      </c>
      <c r="I11" s="93" t="s">
        <v>654</v>
      </c>
      <c r="J11" s="93" t="s">
        <v>653</v>
      </c>
      <c r="K11" s="93" t="s">
        <v>652</v>
      </c>
      <c r="L11" s="93" t="s">
        <v>651</v>
      </c>
    </row>
    <row r="12" spans="2:12" x14ac:dyDescent="0.25">
      <c r="B12" s="93"/>
      <c r="C12" s="93">
        <v>0</v>
      </c>
      <c r="D12" s="93">
        <v>10</v>
      </c>
      <c r="E12" s="93">
        <v>20</v>
      </c>
      <c r="F12" s="93">
        <f t="shared" ref="F12:L12" si="0">+E12+10</f>
        <v>30</v>
      </c>
      <c r="G12" s="93">
        <f t="shared" si="0"/>
        <v>40</v>
      </c>
      <c r="H12" s="93">
        <f t="shared" si="0"/>
        <v>50</v>
      </c>
      <c r="I12" s="93">
        <f t="shared" si="0"/>
        <v>60</v>
      </c>
      <c r="J12" s="93">
        <f t="shared" si="0"/>
        <v>70</v>
      </c>
      <c r="K12" s="93">
        <f t="shared" si="0"/>
        <v>80</v>
      </c>
      <c r="L12" s="93">
        <f t="shared" si="0"/>
        <v>90</v>
      </c>
    </row>
    <row r="13" spans="2:12" x14ac:dyDescent="0.25">
      <c r="B13" s="93">
        <v>0</v>
      </c>
      <c r="C13" s="93" t="s">
        <v>650</v>
      </c>
      <c r="D13" s="93" t="s">
        <v>649</v>
      </c>
      <c r="E13" s="93" t="str">
        <f t="shared" ref="E13:L13" si="1">+E11</f>
        <v>vinte</v>
      </c>
      <c r="F13" s="93" t="str">
        <f t="shared" si="1"/>
        <v>trinta</v>
      </c>
      <c r="G13" s="93" t="str">
        <f t="shared" si="1"/>
        <v>quarenta</v>
      </c>
      <c r="H13" s="93" t="str">
        <f t="shared" si="1"/>
        <v>cinquenta</v>
      </c>
      <c r="I13" s="93" t="str">
        <f t="shared" si="1"/>
        <v>sessenta</v>
      </c>
      <c r="J13" s="93" t="str">
        <f t="shared" si="1"/>
        <v>setenta</v>
      </c>
      <c r="K13" s="93" t="str">
        <f t="shared" si="1"/>
        <v>oitenta</v>
      </c>
      <c r="L13" s="93" t="str">
        <f t="shared" si="1"/>
        <v>noventa</v>
      </c>
    </row>
    <row r="14" spans="2:12" x14ac:dyDescent="0.25">
      <c r="B14" s="93">
        <v>1</v>
      </c>
      <c r="C14" s="93" t="s">
        <v>648</v>
      </c>
      <c r="D14" s="93" t="s">
        <v>647</v>
      </c>
      <c r="E14" s="93" t="str">
        <f t="shared" ref="E14:L22" si="2">CONCATENATE(E$11," e ",$C14)</f>
        <v>vinte e um</v>
      </c>
      <c r="F14" s="93" t="str">
        <f t="shared" si="2"/>
        <v>trinta e um</v>
      </c>
      <c r="G14" s="93" t="str">
        <f t="shared" si="2"/>
        <v>quarenta e um</v>
      </c>
      <c r="H14" s="93" t="str">
        <f t="shared" si="2"/>
        <v>cinquenta e um</v>
      </c>
      <c r="I14" s="93" t="str">
        <f t="shared" si="2"/>
        <v>sessenta e um</v>
      </c>
      <c r="J14" s="93" t="str">
        <f t="shared" si="2"/>
        <v>setenta e um</v>
      </c>
      <c r="K14" s="93" t="str">
        <f t="shared" si="2"/>
        <v>oitenta e um</v>
      </c>
      <c r="L14" s="93" t="str">
        <f t="shared" si="2"/>
        <v>noventa e um</v>
      </c>
    </row>
    <row r="15" spans="2:12" x14ac:dyDescent="0.25">
      <c r="B15" s="93">
        <v>2</v>
      </c>
      <c r="C15" s="93" t="s">
        <v>646</v>
      </c>
      <c r="D15" s="93" t="s">
        <v>645</v>
      </c>
      <c r="E15" s="93" t="str">
        <f t="shared" si="2"/>
        <v>vinte e dois</v>
      </c>
      <c r="F15" s="93" t="str">
        <f t="shared" si="2"/>
        <v>trinta e dois</v>
      </c>
      <c r="G15" s="93" t="str">
        <f t="shared" si="2"/>
        <v>quarenta e dois</v>
      </c>
      <c r="H15" s="93" t="str">
        <f t="shared" si="2"/>
        <v>cinquenta e dois</v>
      </c>
      <c r="I15" s="93" t="str">
        <f t="shared" si="2"/>
        <v>sessenta e dois</v>
      </c>
      <c r="J15" s="93" t="str">
        <f t="shared" si="2"/>
        <v>setenta e dois</v>
      </c>
      <c r="K15" s="93" t="str">
        <f t="shared" si="2"/>
        <v>oitenta e dois</v>
      </c>
      <c r="L15" s="93" t="str">
        <f t="shared" si="2"/>
        <v>noventa e dois</v>
      </c>
    </row>
    <row r="16" spans="2:12" x14ac:dyDescent="0.25">
      <c r="B16" s="93">
        <f t="shared" ref="B16:B22" si="3">+B15+1</f>
        <v>3</v>
      </c>
      <c r="C16" s="93" t="s">
        <v>644</v>
      </c>
      <c r="D16" s="93" t="s">
        <v>643</v>
      </c>
      <c r="E16" s="93" t="str">
        <f t="shared" si="2"/>
        <v>vinte e três</v>
      </c>
      <c r="F16" s="93" t="str">
        <f t="shared" si="2"/>
        <v>trinta e três</v>
      </c>
      <c r="G16" s="93" t="str">
        <f t="shared" si="2"/>
        <v>quarenta e três</v>
      </c>
      <c r="H16" s="93" t="str">
        <f t="shared" si="2"/>
        <v>cinquenta e três</v>
      </c>
      <c r="I16" s="93" t="str">
        <f t="shared" si="2"/>
        <v>sessenta e três</v>
      </c>
      <c r="J16" s="93" t="str">
        <f t="shared" si="2"/>
        <v>setenta e três</v>
      </c>
      <c r="K16" s="93" t="str">
        <f t="shared" si="2"/>
        <v>oitenta e três</v>
      </c>
      <c r="L16" s="93" t="str">
        <f t="shared" si="2"/>
        <v>noventa e três</v>
      </c>
    </row>
    <row r="17" spans="2:12" x14ac:dyDescent="0.25">
      <c r="B17" s="93">
        <f t="shared" si="3"/>
        <v>4</v>
      </c>
      <c r="C17" s="93" t="s">
        <v>642</v>
      </c>
      <c r="D17" s="93" t="s">
        <v>641</v>
      </c>
      <c r="E17" s="93" t="str">
        <f t="shared" si="2"/>
        <v>vinte e quatro</v>
      </c>
      <c r="F17" s="93" t="str">
        <f t="shared" si="2"/>
        <v>trinta e quatro</v>
      </c>
      <c r="G17" s="93" t="str">
        <f t="shared" si="2"/>
        <v>quarenta e quatro</v>
      </c>
      <c r="H17" s="93" t="str">
        <f t="shared" si="2"/>
        <v>cinquenta e quatro</v>
      </c>
      <c r="I17" s="93" t="str">
        <f t="shared" si="2"/>
        <v>sessenta e quatro</v>
      </c>
      <c r="J17" s="93" t="str">
        <f t="shared" si="2"/>
        <v>setenta e quatro</v>
      </c>
      <c r="K17" s="93" t="str">
        <f t="shared" si="2"/>
        <v>oitenta e quatro</v>
      </c>
      <c r="L17" s="93" t="str">
        <f t="shared" si="2"/>
        <v>noventa e quatro</v>
      </c>
    </row>
    <row r="18" spans="2:12" x14ac:dyDescent="0.25">
      <c r="B18" s="93">
        <f t="shared" si="3"/>
        <v>5</v>
      </c>
      <c r="C18" s="93" t="s">
        <v>640</v>
      </c>
      <c r="D18" s="93" t="s">
        <v>639</v>
      </c>
      <c r="E18" s="93" t="str">
        <f t="shared" si="2"/>
        <v>vinte e cinco</v>
      </c>
      <c r="F18" s="93" t="str">
        <f t="shared" si="2"/>
        <v>trinta e cinco</v>
      </c>
      <c r="G18" s="93" t="str">
        <f t="shared" si="2"/>
        <v>quarenta e cinco</v>
      </c>
      <c r="H18" s="93" t="str">
        <f t="shared" si="2"/>
        <v>cinquenta e cinco</v>
      </c>
      <c r="I18" s="93" t="str">
        <f t="shared" si="2"/>
        <v>sessenta e cinco</v>
      </c>
      <c r="J18" s="93" t="str">
        <f t="shared" si="2"/>
        <v>setenta e cinco</v>
      </c>
      <c r="K18" s="93" t="str">
        <f t="shared" si="2"/>
        <v>oitenta e cinco</v>
      </c>
      <c r="L18" s="93" t="str">
        <f t="shared" si="2"/>
        <v>noventa e cinco</v>
      </c>
    </row>
    <row r="19" spans="2:12" x14ac:dyDescent="0.25">
      <c r="B19" s="93">
        <f t="shared" si="3"/>
        <v>6</v>
      </c>
      <c r="C19" s="93" t="s">
        <v>638</v>
      </c>
      <c r="D19" s="93" t="s">
        <v>637</v>
      </c>
      <c r="E19" s="93" t="str">
        <f t="shared" si="2"/>
        <v>vinte e seis</v>
      </c>
      <c r="F19" s="93" t="str">
        <f t="shared" si="2"/>
        <v>trinta e seis</v>
      </c>
      <c r="G19" s="93" t="str">
        <f t="shared" si="2"/>
        <v>quarenta e seis</v>
      </c>
      <c r="H19" s="93" t="str">
        <f t="shared" si="2"/>
        <v>cinquenta e seis</v>
      </c>
      <c r="I19" s="93" t="str">
        <f t="shared" si="2"/>
        <v>sessenta e seis</v>
      </c>
      <c r="J19" s="93" t="str">
        <f t="shared" si="2"/>
        <v>setenta e seis</v>
      </c>
      <c r="K19" s="93" t="str">
        <f t="shared" si="2"/>
        <v>oitenta e seis</v>
      </c>
      <c r="L19" s="93" t="str">
        <f t="shared" si="2"/>
        <v>noventa e seis</v>
      </c>
    </row>
    <row r="20" spans="2:12" x14ac:dyDescent="0.25">
      <c r="B20" s="93">
        <f t="shared" si="3"/>
        <v>7</v>
      </c>
      <c r="C20" s="93" t="s">
        <v>636</v>
      </c>
      <c r="D20" s="93" t="s">
        <v>635</v>
      </c>
      <c r="E20" s="93" t="str">
        <f t="shared" si="2"/>
        <v>vinte e sete</v>
      </c>
      <c r="F20" s="93" t="str">
        <f t="shared" si="2"/>
        <v>trinta e sete</v>
      </c>
      <c r="G20" s="93" t="str">
        <f t="shared" si="2"/>
        <v>quarenta e sete</v>
      </c>
      <c r="H20" s="93" t="str">
        <f t="shared" si="2"/>
        <v>cinquenta e sete</v>
      </c>
      <c r="I20" s="93" t="str">
        <f t="shared" si="2"/>
        <v>sessenta e sete</v>
      </c>
      <c r="J20" s="93" t="str">
        <f t="shared" si="2"/>
        <v>setenta e sete</v>
      </c>
      <c r="K20" s="93" t="str">
        <f t="shared" si="2"/>
        <v>oitenta e sete</v>
      </c>
      <c r="L20" s="93" t="str">
        <f t="shared" si="2"/>
        <v>noventa e sete</v>
      </c>
    </row>
    <row r="21" spans="2:12" x14ac:dyDescent="0.25">
      <c r="B21" s="93">
        <f t="shared" si="3"/>
        <v>8</v>
      </c>
      <c r="C21" s="93" t="s">
        <v>634</v>
      </c>
      <c r="D21" s="93" t="s">
        <v>633</v>
      </c>
      <c r="E21" s="93" t="str">
        <f t="shared" si="2"/>
        <v>vinte e oito</v>
      </c>
      <c r="F21" s="93" t="str">
        <f t="shared" si="2"/>
        <v>trinta e oito</v>
      </c>
      <c r="G21" s="93" t="str">
        <f t="shared" si="2"/>
        <v>quarenta e oito</v>
      </c>
      <c r="H21" s="93" t="str">
        <f t="shared" si="2"/>
        <v>cinquenta e oito</v>
      </c>
      <c r="I21" s="93" t="str">
        <f t="shared" si="2"/>
        <v>sessenta e oito</v>
      </c>
      <c r="J21" s="93" t="str">
        <f t="shared" si="2"/>
        <v>setenta e oito</v>
      </c>
      <c r="K21" s="93" t="str">
        <f t="shared" si="2"/>
        <v>oitenta e oito</v>
      </c>
      <c r="L21" s="93" t="str">
        <f t="shared" si="2"/>
        <v>noventa e oito</v>
      </c>
    </row>
    <row r="22" spans="2:12" x14ac:dyDescent="0.25">
      <c r="B22" s="93">
        <f t="shared" si="3"/>
        <v>9</v>
      </c>
      <c r="C22" s="93" t="s">
        <v>632</v>
      </c>
      <c r="D22" s="93" t="s">
        <v>631</v>
      </c>
      <c r="E22" s="93" t="str">
        <f t="shared" si="2"/>
        <v>vinte e nove</v>
      </c>
      <c r="F22" s="93" t="str">
        <f t="shared" si="2"/>
        <v>trinta e nove</v>
      </c>
      <c r="G22" s="93" t="str">
        <f t="shared" si="2"/>
        <v>quarenta e nove</v>
      </c>
      <c r="H22" s="93" t="str">
        <f t="shared" si="2"/>
        <v>cinquenta e nove</v>
      </c>
      <c r="I22" s="93" t="str">
        <f t="shared" si="2"/>
        <v>sessenta e nove</v>
      </c>
      <c r="J22" s="93" t="str">
        <f t="shared" si="2"/>
        <v>setenta e nove</v>
      </c>
      <c r="K22" s="93" t="str">
        <f t="shared" si="2"/>
        <v>oitenta e nove</v>
      </c>
      <c r="L22" s="93" t="str">
        <f t="shared" si="2"/>
        <v>noventa e nove</v>
      </c>
    </row>
  </sheetData>
  <mergeCells count="1">
    <mergeCell ref="E8:G8"/>
  </mergeCells>
  <phoneticPr fontId="32" type="noConversion"/>
  <pageMargins left="0.78740157499999996" right="0.78740157499999996" top="0.984251969" bottom="0.984251969" header="0.49212598499999999" footer="0.49212598499999999"/>
  <headerFooter alignWithMargins="0"/>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000-000000000000}">
  <dimension ref="B2:F266"/>
  <sheetViews>
    <sheetView workbookViewId="0">
      <selection activeCell="B2" sqref="B2"/>
    </sheetView>
  </sheetViews>
  <sheetFormatPr defaultColWidth="9.1796875" defaultRowHeight="12.5" x14ac:dyDescent="0.25"/>
  <cols>
    <col min="1" max="1" width="9.1796875" style="3"/>
    <col min="2" max="2" width="12.54296875" style="3" customWidth="1"/>
    <col min="3" max="3" width="9.1796875" style="3"/>
    <col min="4" max="4" width="17.1796875" style="73" customWidth="1"/>
    <col min="5" max="5" width="10.54296875" style="3" customWidth="1"/>
    <col min="6" max="6" width="18.26953125" style="3" customWidth="1"/>
    <col min="7" max="16384" width="9.1796875" style="3"/>
  </cols>
  <sheetData>
    <row r="2" spans="2:6" ht="15.5" x14ac:dyDescent="0.35">
      <c r="B2" s="28"/>
    </row>
    <row r="4" spans="2:6" x14ac:dyDescent="0.25">
      <c r="B4" s="95" t="s">
        <v>679</v>
      </c>
    </row>
    <row r="5" spans="2:6" x14ac:dyDescent="0.25">
      <c r="B5" s="95" t="s">
        <v>680</v>
      </c>
    </row>
    <row r="6" spans="2:6" x14ac:dyDescent="0.25">
      <c r="B6" s="95"/>
    </row>
    <row r="7" spans="2:6" x14ac:dyDescent="0.25">
      <c r="B7" s="95" t="s">
        <v>681</v>
      </c>
      <c r="C7" s="100"/>
      <c r="E7" s="108" t="s">
        <v>684</v>
      </c>
      <c r="F7" s="109"/>
    </row>
    <row r="8" spans="2:6" x14ac:dyDescent="0.25">
      <c r="B8" s="95" t="s">
        <v>682</v>
      </c>
      <c r="C8" s="100"/>
    </row>
    <row r="9" spans="2:6" x14ac:dyDescent="0.25">
      <c r="B9" s="95" t="s">
        <v>683</v>
      </c>
      <c r="C9" s="100"/>
    </row>
    <row r="13" spans="2:6" x14ac:dyDescent="0.25">
      <c r="B13" s="95" t="s">
        <v>678</v>
      </c>
      <c r="C13" s="95" t="s">
        <v>677</v>
      </c>
      <c r="D13" s="105" t="s">
        <v>676</v>
      </c>
    </row>
    <row r="14" spans="2:6" x14ac:dyDescent="0.25">
      <c r="B14" s="101">
        <v>32874</v>
      </c>
      <c r="C14" s="102">
        <v>0.61460000000000004</v>
      </c>
      <c r="D14" s="106">
        <f>1+C14</f>
        <v>1.6146</v>
      </c>
    </row>
    <row r="15" spans="2:6" x14ac:dyDescent="0.25">
      <c r="B15" s="101">
        <v>32905</v>
      </c>
      <c r="C15" s="102">
        <v>0.81289999999999996</v>
      </c>
      <c r="D15" s="107">
        <f>+(1+C15)*D14</f>
        <v>2.9271083400000002</v>
      </c>
    </row>
    <row r="16" spans="2:6" x14ac:dyDescent="0.25">
      <c r="B16" s="101">
        <v>32933</v>
      </c>
      <c r="C16" s="102">
        <v>0.83950000000000002</v>
      </c>
      <c r="D16" s="107">
        <f t="shared" ref="D16:D79" si="0">+(1+C16)*D15</f>
        <v>5.3844157914300004</v>
      </c>
    </row>
    <row r="17" spans="2:4" x14ac:dyDescent="0.25">
      <c r="B17" s="101">
        <v>32964</v>
      </c>
      <c r="C17" s="102">
        <v>0.28349999999999997</v>
      </c>
      <c r="D17" s="107">
        <f t="shared" si="0"/>
        <v>6.9108976683004055</v>
      </c>
    </row>
    <row r="18" spans="2:4" x14ac:dyDescent="0.25">
      <c r="B18" s="101">
        <v>32994</v>
      </c>
      <c r="C18" s="102">
        <v>5.9299999999999999E-2</v>
      </c>
      <c r="D18" s="107">
        <f t="shared" si="0"/>
        <v>7.3207139000306185</v>
      </c>
    </row>
    <row r="19" spans="2:4" x14ac:dyDescent="0.25">
      <c r="B19" s="101">
        <v>33025</v>
      </c>
      <c r="C19" s="102">
        <v>9.9400000000000002E-2</v>
      </c>
      <c r="D19" s="107">
        <f t="shared" si="0"/>
        <v>8.048392861693662</v>
      </c>
    </row>
    <row r="20" spans="2:4" x14ac:dyDescent="0.25">
      <c r="B20" s="101">
        <v>33055</v>
      </c>
      <c r="C20" s="102">
        <v>0.1201</v>
      </c>
      <c r="D20" s="107">
        <f t="shared" si="0"/>
        <v>9.0150048443830713</v>
      </c>
    </row>
    <row r="21" spans="2:4" x14ac:dyDescent="0.25">
      <c r="B21" s="101">
        <v>33086</v>
      </c>
      <c r="C21" s="102">
        <v>0.13619999999999999</v>
      </c>
      <c r="D21" s="107">
        <f t="shared" si="0"/>
        <v>10.242848504188046</v>
      </c>
    </row>
    <row r="22" spans="2:4" x14ac:dyDescent="0.25">
      <c r="B22" s="101">
        <v>33117</v>
      </c>
      <c r="C22" s="102">
        <v>0.128</v>
      </c>
      <c r="D22" s="107">
        <f t="shared" si="0"/>
        <v>11.553933112724117</v>
      </c>
    </row>
    <row r="23" spans="2:4" x14ac:dyDescent="0.25">
      <c r="B23" s="101">
        <v>33147</v>
      </c>
      <c r="C23" s="102">
        <v>0.12970000000000001</v>
      </c>
      <c r="D23" s="107">
        <f t="shared" si="0"/>
        <v>13.052478237444435</v>
      </c>
    </row>
    <row r="24" spans="2:4" x14ac:dyDescent="0.25">
      <c r="B24" s="101">
        <v>33178</v>
      </c>
      <c r="C24" s="102">
        <v>0.1686</v>
      </c>
      <c r="D24" s="107">
        <f t="shared" si="0"/>
        <v>15.253126068277567</v>
      </c>
    </row>
    <row r="25" spans="2:4" x14ac:dyDescent="0.25">
      <c r="B25" s="101">
        <v>33208</v>
      </c>
      <c r="C25" s="103">
        <v>0.18</v>
      </c>
      <c r="D25" s="107">
        <f t="shared" si="0"/>
        <v>17.998688760567529</v>
      </c>
    </row>
    <row r="26" spans="2:4" x14ac:dyDescent="0.25">
      <c r="B26" s="101">
        <v>33239</v>
      </c>
      <c r="C26" s="102">
        <v>0.17699999999999999</v>
      </c>
      <c r="D26" s="107">
        <f t="shared" si="0"/>
        <v>21.184456671187981</v>
      </c>
    </row>
    <row r="27" spans="2:4" x14ac:dyDescent="0.25">
      <c r="B27" s="101">
        <v>33270</v>
      </c>
      <c r="C27" s="102">
        <v>0.2102</v>
      </c>
      <c r="D27" s="107">
        <f t="shared" si="0"/>
        <v>25.637429463471694</v>
      </c>
    </row>
    <row r="28" spans="2:4" x14ac:dyDescent="0.25">
      <c r="B28" s="101">
        <v>33298</v>
      </c>
      <c r="C28" s="102">
        <v>9.1899999999999996E-2</v>
      </c>
      <c r="D28" s="107">
        <f t="shared" si="0"/>
        <v>27.993509231164744</v>
      </c>
    </row>
    <row r="29" spans="2:4" x14ac:dyDescent="0.25">
      <c r="B29" s="101">
        <v>33329</v>
      </c>
      <c r="C29" s="102">
        <v>7.8100000000000003E-2</v>
      </c>
      <c r="D29" s="107">
        <f t="shared" si="0"/>
        <v>30.179802302118713</v>
      </c>
    </row>
    <row r="30" spans="2:4" x14ac:dyDescent="0.25">
      <c r="B30" s="101">
        <v>33359</v>
      </c>
      <c r="C30" s="102">
        <v>7.4800000000000005E-2</v>
      </c>
      <c r="D30" s="107">
        <f t="shared" si="0"/>
        <v>32.43725151431719</v>
      </c>
    </row>
    <row r="31" spans="2:4" x14ac:dyDescent="0.25">
      <c r="B31" s="101">
        <v>33390</v>
      </c>
      <c r="C31" s="102">
        <v>8.48E-2</v>
      </c>
      <c r="D31" s="107">
        <f t="shared" si="0"/>
        <v>35.187930442731286</v>
      </c>
    </row>
    <row r="32" spans="2:4" x14ac:dyDescent="0.25">
      <c r="B32" s="101">
        <v>33420</v>
      </c>
      <c r="C32" s="102">
        <v>0.13220000000000001</v>
      </c>
      <c r="D32" s="107">
        <f t="shared" si="0"/>
        <v>39.839774847260365</v>
      </c>
    </row>
    <row r="33" spans="2:4" x14ac:dyDescent="0.25">
      <c r="B33" s="101">
        <v>33451</v>
      </c>
      <c r="C33" s="102">
        <v>0.1525</v>
      </c>
      <c r="D33" s="107">
        <f t="shared" si="0"/>
        <v>45.915340511467576</v>
      </c>
    </row>
    <row r="34" spans="2:4" x14ac:dyDescent="0.25">
      <c r="B34" s="101">
        <v>33482</v>
      </c>
      <c r="C34" s="102">
        <v>0.14929999999999999</v>
      </c>
      <c r="D34" s="107">
        <f t="shared" si="0"/>
        <v>52.770500849829688</v>
      </c>
    </row>
    <row r="35" spans="2:4" x14ac:dyDescent="0.25">
      <c r="B35" s="101">
        <v>33512</v>
      </c>
      <c r="C35" s="102">
        <v>0.2263</v>
      </c>
      <c r="D35" s="107">
        <f t="shared" si="0"/>
        <v>64.712465192146141</v>
      </c>
    </row>
    <row r="36" spans="2:4" x14ac:dyDescent="0.25">
      <c r="B36" s="101">
        <v>33543</v>
      </c>
      <c r="C36" s="102">
        <v>0.25619999999999998</v>
      </c>
      <c r="D36" s="107">
        <f t="shared" si="0"/>
        <v>81.291798774373987</v>
      </c>
    </row>
    <row r="37" spans="2:4" x14ac:dyDescent="0.25">
      <c r="B37" s="101">
        <v>33573</v>
      </c>
      <c r="C37" s="102">
        <v>0.23630000000000001</v>
      </c>
      <c r="D37" s="107">
        <f t="shared" si="0"/>
        <v>100.50105082475855</v>
      </c>
    </row>
    <row r="38" spans="2:4" x14ac:dyDescent="0.25">
      <c r="B38" s="101">
        <v>33604</v>
      </c>
      <c r="C38" s="102">
        <v>0.2356</v>
      </c>
      <c r="D38" s="107">
        <f t="shared" si="0"/>
        <v>124.17909839907166</v>
      </c>
    </row>
    <row r="39" spans="2:4" x14ac:dyDescent="0.25">
      <c r="B39" s="101">
        <v>33635</v>
      </c>
      <c r="C39" s="102">
        <v>0.27860000000000001</v>
      </c>
      <c r="D39" s="107">
        <f t="shared" si="0"/>
        <v>158.77539521305303</v>
      </c>
    </row>
    <row r="40" spans="2:4" x14ac:dyDescent="0.25">
      <c r="B40" s="101">
        <v>33664</v>
      </c>
      <c r="C40" s="102">
        <v>0.21390000000000001</v>
      </c>
      <c r="D40" s="107">
        <f t="shared" si="0"/>
        <v>192.73745224912508</v>
      </c>
    </row>
    <row r="41" spans="2:4" x14ac:dyDescent="0.25">
      <c r="B41" s="101">
        <v>33695</v>
      </c>
      <c r="C41" s="102">
        <v>0.19939999999999999</v>
      </c>
      <c r="D41" s="107">
        <f t="shared" si="0"/>
        <v>231.16930022760064</v>
      </c>
    </row>
    <row r="42" spans="2:4" x14ac:dyDescent="0.25">
      <c r="B42" s="101">
        <v>33725</v>
      </c>
      <c r="C42" s="102">
        <v>0.20430000000000001</v>
      </c>
      <c r="D42" s="107">
        <f t="shared" si="0"/>
        <v>278.39718826409944</v>
      </c>
    </row>
    <row r="43" spans="2:4" x14ac:dyDescent="0.25">
      <c r="B43" s="101">
        <v>33756</v>
      </c>
      <c r="C43" s="102">
        <v>0.2361</v>
      </c>
      <c r="D43" s="107">
        <f t="shared" si="0"/>
        <v>344.12676441325334</v>
      </c>
    </row>
    <row r="44" spans="2:4" x14ac:dyDescent="0.25">
      <c r="B44" s="101">
        <v>33786</v>
      </c>
      <c r="C44" s="102">
        <v>0.21840000000000001</v>
      </c>
      <c r="D44" s="107">
        <f t="shared" si="0"/>
        <v>419.28404976110784</v>
      </c>
    </row>
    <row r="45" spans="2:4" x14ac:dyDescent="0.25">
      <c r="B45" s="101">
        <v>33817</v>
      </c>
      <c r="C45" s="102">
        <v>0.24629999999999999</v>
      </c>
      <c r="D45" s="107">
        <f t="shared" si="0"/>
        <v>522.55371121726864</v>
      </c>
    </row>
    <row r="46" spans="2:4" x14ac:dyDescent="0.25">
      <c r="B46" s="101">
        <v>33848</v>
      </c>
      <c r="C46" s="102">
        <v>0.25269999999999998</v>
      </c>
      <c r="D46" s="107">
        <f t="shared" si="0"/>
        <v>654.60303404187243</v>
      </c>
    </row>
    <row r="47" spans="2:4" x14ac:dyDescent="0.25">
      <c r="B47" s="101">
        <v>33878</v>
      </c>
      <c r="C47" s="102">
        <v>0.2676</v>
      </c>
      <c r="D47" s="107">
        <f t="shared" si="0"/>
        <v>829.77480595147756</v>
      </c>
    </row>
    <row r="48" spans="2:4" x14ac:dyDescent="0.25">
      <c r="B48" s="101">
        <v>33909</v>
      </c>
      <c r="C48" s="102">
        <v>0.23430000000000001</v>
      </c>
      <c r="D48" s="107">
        <f t="shared" si="0"/>
        <v>1024.1910429859088</v>
      </c>
    </row>
    <row r="49" spans="2:4" x14ac:dyDescent="0.25">
      <c r="B49" s="101">
        <v>33939</v>
      </c>
      <c r="C49" s="102">
        <v>0.25080000000000002</v>
      </c>
      <c r="D49" s="107">
        <f t="shared" si="0"/>
        <v>1281.0581565667746</v>
      </c>
    </row>
    <row r="50" spans="2:4" x14ac:dyDescent="0.25">
      <c r="B50" s="101">
        <v>33970</v>
      </c>
      <c r="C50" s="102">
        <v>0.25829999999999997</v>
      </c>
      <c r="D50" s="107">
        <f t="shared" si="0"/>
        <v>1611.9554784079726</v>
      </c>
    </row>
    <row r="51" spans="2:4" x14ac:dyDescent="0.25">
      <c r="B51" s="101">
        <v>34001</v>
      </c>
      <c r="C51" s="102">
        <v>0.28420000000000001</v>
      </c>
      <c r="D51" s="107">
        <f t="shared" si="0"/>
        <v>2070.0732253715182</v>
      </c>
    </row>
    <row r="52" spans="2:4" x14ac:dyDescent="0.25">
      <c r="B52" s="101">
        <v>34029</v>
      </c>
      <c r="C52" s="102">
        <v>0.26250000000000001</v>
      </c>
      <c r="D52" s="107">
        <f t="shared" si="0"/>
        <v>2613.4674470315417</v>
      </c>
    </row>
    <row r="53" spans="2:4" x14ac:dyDescent="0.25">
      <c r="B53" s="101">
        <v>34060</v>
      </c>
      <c r="C53" s="102">
        <v>0.2883</v>
      </c>
      <c r="D53" s="107">
        <f t="shared" si="0"/>
        <v>3366.9301120107352</v>
      </c>
    </row>
    <row r="54" spans="2:4" x14ac:dyDescent="0.25">
      <c r="B54" s="101">
        <v>34090</v>
      </c>
      <c r="C54" s="102">
        <v>0.29699999999999999</v>
      </c>
      <c r="D54" s="107">
        <f t="shared" si="0"/>
        <v>4366.908355277923</v>
      </c>
    </row>
    <row r="55" spans="2:4" x14ac:dyDescent="0.25">
      <c r="B55" s="101">
        <v>34121</v>
      </c>
      <c r="C55" s="102">
        <v>0.31490000000000001</v>
      </c>
      <c r="D55" s="107">
        <f t="shared" si="0"/>
        <v>5742.0477963549411</v>
      </c>
    </row>
    <row r="56" spans="2:4" x14ac:dyDescent="0.25">
      <c r="B56" s="101">
        <v>34151</v>
      </c>
      <c r="C56" s="102">
        <v>0.3125</v>
      </c>
      <c r="D56" s="107">
        <f t="shared" si="0"/>
        <v>7536.43773271586</v>
      </c>
    </row>
    <row r="57" spans="2:4" x14ac:dyDescent="0.25">
      <c r="B57" s="101">
        <v>34182</v>
      </c>
      <c r="C57" s="102">
        <v>0.31790000000000002</v>
      </c>
      <c r="D57" s="107">
        <f t="shared" si="0"/>
        <v>9932.2712879462324</v>
      </c>
    </row>
    <row r="58" spans="2:4" x14ac:dyDescent="0.25">
      <c r="B58" s="101">
        <v>34213</v>
      </c>
      <c r="C58" s="102">
        <v>0.3528</v>
      </c>
      <c r="D58" s="107">
        <f t="shared" si="0"/>
        <v>13436.376598333663</v>
      </c>
    </row>
    <row r="59" spans="2:4" x14ac:dyDescent="0.25">
      <c r="B59" s="101">
        <v>34243</v>
      </c>
      <c r="C59" s="102">
        <v>0.35039999999999999</v>
      </c>
      <c r="D59" s="107">
        <f t="shared" si="0"/>
        <v>18144.482958389781</v>
      </c>
    </row>
    <row r="60" spans="2:4" x14ac:dyDescent="0.25">
      <c r="B60" s="101">
        <v>34274</v>
      </c>
      <c r="C60" s="102">
        <v>0.36149999999999999</v>
      </c>
      <c r="D60" s="107">
        <f t="shared" si="0"/>
        <v>24703.713547847685</v>
      </c>
    </row>
    <row r="61" spans="2:4" x14ac:dyDescent="0.25">
      <c r="B61" s="101">
        <v>34304</v>
      </c>
      <c r="C61" s="102">
        <v>0.38319999999999999</v>
      </c>
      <c r="D61" s="107">
        <f t="shared" si="0"/>
        <v>34170.176579382918</v>
      </c>
    </row>
    <row r="62" spans="2:4" x14ac:dyDescent="0.25">
      <c r="B62" s="101">
        <v>34335</v>
      </c>
      <c r="C62" s="102">
        <v>0.39069999999999999</v>
      </c>
      <c r="D62" s="107">
        <f t="shared" si="0"/>
        <v>47520.464568947828</v>
      </c>
    </row>
    <row r="63" spans="2:4" x14ac:dyDescent="0.25">
      <c r="B63" s="101">
        <v>34366</v>
      </c>
      <c r="C63" s="102">
        <v>0.4078</v>
      </c>
      <c r="D63" s="107">
        <f t="shared" si="0"/>
        <v>66899.310020164747</v>
      </c>
    </row>
    <row r="64" spans="2:4" x14ac:dyDescent="0.25">
      <c r="B64" s="101">
        <v>34394</v>
      </c>
      <c r="C64" s="102">
        <v>0.45710000000000001</v>
      </c>
      <c r="D64" s="107">
        <f t="shared" si="0"/>
        <v>97478.984630382052</v>
      </c>
    </row>
    <row r="65" spans="2:4" x14ac:dyDescent="0.25">
      <c r="B65" s="101">
        <v>34425</v>
      </c>
      <c r="C65" s="102">
        <v>0.40920000000000001</v>
      </c>
      <c r="D65" s="107">
        <f t="shared" si="0"/>
        <v>137367.38514113438</v>
      </c>
    </row>
    <row r="66" spans="2:4" x14ac:dyDescent="0.25">
      <c r="B66" s="101">
        <v>34455</v>
      </c>
      <c r="C66" s="102">
        <v>0.42580000000000001</v>
      </c>
      <c r="D66" s="107">
        <f t="shared" si="0"/>
        <v>195858.41773422938</v>
      </c>
    </row>
    <row r="67" spans="2:4" x14ac:dyDescent="0.25">
      <c r="B67" s="101">
        <v>34486</v>
      </c>
      <c r="C67" s="102">
        <v>0.4521</v>
      </c>
      <c r="D67" s="107">
        <f t="shared" si="0"/>
        <v>284406.00839187449</v>
      </c>
    </row>
    <row r="68" spans="2:4" x14ac:dyDescent="0.25">
      <c r="B68" s="101">
        <v>34516</v>
      </c>
      <c r="C68" s="102">
        <v>4.3299999999999998E-2</v>
      </c>
      <c r="D68" s="107">
        <f t="shared" si="0"/>
        <v>296720.78855524265</v>
      </c>
    </row>
    <row r="69" spans="2:4" x14ac:dyDescent="0.25">
      <c r="B69" s="101">
        <v>34547</v>
      </c>
      <c r="C69" s="102">
        <v>3.9399999999999998E-2</v>
      </c>
      <c r="D69" s="107">
        <f t="shared" si="0"/>
        <v>308411.58762431925</v>
      </c>
    </row>
    <row r="70" spans="2:4" x14ac:dyDescent="0.25">
      <c r="B70" s="101">
        <v>34578</v>
      </c>
      <c r="C70" s="102">
        <v>1.7500000000000002E-2</v>
      </c>
      <c r="D70" s="107">
        <f t="shared" si="0"/>
        <v>313808.79040774488</v>
      </c>
    </row>
    <row r="71" spans="2:4" x14ac:dyDescent="0.25">
      <c r="B71" s="101">
        <v>34608</v>
      </c>
      <c r="C71" s="102">
        <v>1.8200000000000001E-2</v>
      </c>
      <c r="D71" s="107">
        <f t="shared" si="0"/>
        <v>319520.11039316584</v>
      </c>
    </row>
    <row r="72" spans="2:4" x14ac:dyDescent="0.25">
      <c r="B72" s="101">
        <v>34639</v>
      </c>
      <c r="C72" s="102">
        <v>2.8500000000000001E-2</v>
      </c>
      <c r="D72" s="107">
        <f t="shared" si="0"/>
        <v>328626.43353937106</v>
      </c>
    </row>
    <row r="73" spans="2:4" x14ac:dyDescent="0.25">
      <c r="B73" s="101">
        <v>34669</v>
      </c>
      <c r="C73" s="102">
        <v>8.3999999999999995E-3</v>
      </c>
      <c r="D73" s="107">
        <f t="shared" si="0"/>
        <v>331386.89558110177</v>
      </c>
    </row>
    <row r="74" spans="2:4" x14ac:dyDescent="0.25">
      <c r="B74" s="101">
        <v>34700</v>
      </c>
      <c r="C74" s="102">
        <v>9.1999999999999998E-3</v>
      </c>
      <c r="D74" s="107">
        <f t="shared" si="0"/>
        <v>334435.65502044791</v>
      </c>
    </row>
    <row r="75" spans="2:4" x14ac:dyDescent="0.25">
      <c r="B75" s="101">
        <v>34731</v>
      </c>
      <c r="C75" s="102">
        <v>1.3899999999999999E-2</v>
      </c>
      <c r="D75" s="107">
        <f t="shared" si="0"/>
        <v>339084.31062523217</v>
      </c>
    </row>
    <row r="76" spans="2:4" x14ac:dyDescent="0.25">
      <c r="B76" s="101">
        <v>34759</v>
      </c>
      <c r="C76" s="102">
        <v>1.12E-2</v>
      </c>
      <c r="D76" s="107">
        <f t="shared" si="0"/>
        <v>342882.05490423483</v>
      </c>
    </row>
    <row r="77" spans="2:4" x14ac:dyDescent="0.25">
      <c r="B77" s="101">
        <v>34790</v>
      </c>
      <c r="C77" s="102">
        <v>2.1000000000000001E-2</v>
      </c>
      <c r="D77" s="107">
        <f t="shared" si="0"/>
        <v>350082.57805722376</v>
      </c>
    </row>
    <row r="78" spans="2:4" x14ac:dyDescent="0.25">
      <c r="B78" s="101">
        <v>34820</v>
      </c>
      <c r="C78" s="102">
        <v>5.7999999999999996E-3</v>
      </c>
      <c r="D78" s="107">
        <f t="shared" si="0"/>
        <v>352113.05700995564</v>
      </c>
    </row>
    <row r="79" spans="2:4" x14ac:dyDescent="0.25">
      <c r="B79" s="101">
        <v>34851</v>
      </c>
      <c r="C79" s="102">
        <v>2.46E-2</v>
      </c>
      <c r="D79" s="107">
        <f t="shared" si="0"/>
        <v>360775.03821240051</v>
      </c>
    </row>
    <row r="80" spans="2:4" x14ac:dyDescent="0.25">
      <c r="B80" s="101">
        <v>34881</v>
      </c>
      <c r="C80" s="102">
        <v>1.8200000000000001E-2</v>
      </c>
      <c r="D80" s="107">
        <f t="shared" ref="D80:D143" si="1">+(1+C80)*D79</f>
        <v>367341.14390786621</v>
      </c>
    </row>
    <row r="81" spans="2:4" x14ac:dyDescent="0.25">
      <c r="B81" s="101">
        <v>34912</v>
      </c>
      <c r="C81" s="102">
        <v>2.1999999999999999E-2</v>
      </c>
      <c r="D81" s="107">
        <f t="shared" si="1"/>
        <v>375422.64907383925</v>
      </c>
    </row>
    <row r="82" spans="2:4" x14ac:dyDescent="0.25">
      <c r="B82" s="101">
        <v>34943</v>
      </c>
      <c r="C82" s="102">
        <v>-7.1000000000000004E-3</v>
      </c>
      <c r="D82" s="107">
        <f t="shared" si="1"/>
        <v>372757.14826541499</v>
      </c>
    </row>
    <row r="83" spans="2:4" x14ac:dyDescent="0.25">
      <c r="B83" s="101">
        <v>34973</v>
      </c>
      <c r="C83" s="102">
        <v>5.1999999999999998E-3</v>
      </c>
      <c r="D83" s="107">
        <f t="shared" si="1"/>
        <v>374695.48543639516</v>
      </c>
    </row>
    <row r="84" spans="2:4" x14ac:dyDescent="0.25">
      <c r="B84" s="101">
        <v>35004</v>
      </c>
      <c r="C84" s="102">
        <v>1.2E-2</v>
      </c>
      <c r="D84" s="107">
        <f t="shared" si="1"/>
        <v>379191.83126163192</v>
      </c>
    </row>
    <row r="85" spans="2:4" x14ac:dyDescent="0.25">
      <c r="B85" s="101">
        <v>35034</v>
      </c>
      <c r="C85" s="102">
        <v>7.1000000000000004E-3</v>
      </c>
      <c r="D85" s="107">
        <f t="shared" si="1"/>
        <v>381884.09326358954</v>
      </c>
    </row>
    <row r="86" spans="2:4" x14ac:dyDescent="0.25">
      <c r="B86" s="101">
        <v>35065</v>
      </c>
      <c r="C86" s="102">
        <v>1.7299999999999999E-2</v>
      </c>
      <c r="D86" s="107">
        <f t="shared" si="1"/>
        <v>388490.68807704968</v>
      </c>
    </row>
    <row r="87" spans="2:4" x14ac:dyDescent="0.25">
      <c r="B87" s="101">
        <v>35096</v>
      </c>
      <c r="C87" s="102">
        <v>9.7000000000000003E-3</v>
      </c>
      <c r="D87" s="107">
        <f t="shared" si="1"/>
        <v>392259.04775139707</v>
      </c>
    </row>
    <row r="88" spans="2:4" x14ac:dyDescent="0.25">
      <c r="B88" s="101">
        <v>35125</v>
      </c>
      <c r="C88" s="102">
        <v>4.0000000000000001E-3</v>
      </c>
      <c r="D88" s="107">
        <f t="shared" si="1"/>
        <v>393828.08394240268</v>
      </c>
    </row>
    <row r="89" spans="2:4" x14ac:dyDescent="0.25">
      <c r="B89" s="101">
        <v>35156</v>
      </c>
      <c r="C89" s="102">
        <v>3.2000000000000002E-3</v>
      </c>
      <c r="D89" s="107">
        <f t="shared" si="1"/>
        <v>395088.33381101838</v>
      </c>
    </row>
    <row r="90" spans="2:4" x14ac:dyDescent="0.25">
      <c r="B90" s="101">
        <v>35186</v>
      </c>
      <c r="C90" s="102">
        <v>1.55E-2</v>
      </c>
      <c r="D90" s="107">
        <f t="shared" si="1"/>
        <v>401212.20298508921</v>
      </c>
    </row>
    <row r="91" spans="2:4" x14ac:dyDescent="0.25">
      <c r="B91" s="101">
        <v>35217</v>
      </c>
      <c r="C91" s="102">
        <v>1.0200000000000001E-2</v>
      </c>
      <c r="D91" s="107">
        <f t="shared" si="1"/>
        <v>405304.56745553709</v>
      </c>
    </row>
    <row r="92" spans="2:4" x14ac:dyDescent="0.25">
      <c r="B92" s="101">
        <v>35247</v>
      </c>
      <c r="C92" s="102">
        <v>1.35E-2</v>
      </c>
      <c r="D92" s="107">
        <f t="shared" si="1"/>
        <v>410776.17911618686</v>
      </c>
    </row>
    <row r="93" spans="2:4" x14ac:dyDescent="0.25">
      <c r="B93" s="101">
        <v>35278</v>
      </c>
      <c r="C93" s="102">
        <v>2.8E-3</v>
      </c>
      <c r="D93" s="107">
        <f t="shared" si="1"/>
        <v>411926.35241771216</v>
      </c>
    </row>
    <row r="94" spans="2:4" x14ac:dyDescent="0.25">
      <c r="B94" s="101">
        <v>35309</v>
      </c>
      <c r="C94" s="102">
        <v>1E-3</v>
      </c>
      <c r="D94" s="107">
        <f t="shared" si="1"/>
        <v>412338.27877012984</v>
      </c>
    </row>
    <row r="95" spans="2:4" x14ac:dyDescent="0.25">
      <c r="B95" s="101">
        <v>35339</v>
      </c>
      <c r="C95" s="102">
        <v>1.9E-3</v>
      </c>
      <c r="D95" s="107">
        <f t="shared" si="1"/>
        <v>413121.72149979312</v>
      </c>
    </row>
    <row r="96" spans="2:4" x14ac:dyDescent="0.25">
      <c r="B96" s="101">
        <v>35370</v>
      </c>
      <c r="C96" s="102">
        <v>2E-3</v>
      </c>
      <c r="D96" s="107">
        <f t="shared" si="1"/>
        <v>413947.96494279272</v>
      </c>
    </row>
    <row r="97" spans="2:4" x14ac:dyDescent="0.25">
      <c r="B97" s="101">
        <v>35400</v>
      </c>
      <c r="C97" s="102">
        <v>7.3000000000000001E-3</v>
      </c>
      <c r="D97" s="107">
        <f t="shared" si="1"/>
        <v>416969.78508687514</v>
      </c>
    </row>
    <row r="98" spans="2:4" x14ac:dyDescent="0.25">
      <c r="B98" s="101">
        <v>35431</v>
      </c>
      <c r="C98" s="102">
        <v>1.77E-2</v>
      </c>
      <c r="D98" s="107">
        <f t="shared" si="1"/>
        <v>424350.15028291283</v>
      </c>
    </row>
    <row r="99" spans="2:4" x14ac:dyDescent="0.25">
      <c r="B99" s="101">
        <v>35462</v>
      </c>
      <c r="C99" s="102">
        <v>4.3E-3</v>
      </c>
      <c r="D99" s="107">
        <f t="shared" si="1"/>
        <v>426174.85592912935</v>
      </c>
    </row>
    <row r="100" spans="2:4" x14ac:dyDescent="0.25">
      <c r="B100" s="101">
        <v>35490</v>
      </c>
      <c r="C100" s="102">
        <v>1.15E-2</v>
      </c>
      <c r="D100" s="107">
        <f t="shared" si="1"/>
        <v>431075.86677231436</v>
      </c>
    </row>
    <row r="101" spans="2:4" x14ac:dyDescent="0.25">
      <c r="B101" s="101">
        <v>35521</v>
      </c>
      <c r="C101" s="102">
        <v>6.7999999999999996E-3</v>
      </c>
      <c r="D101" s="107">
        <f t="shared" si="1"/>
        <v>434007.18266636605</v>
      </c>
    </row>
    <row r="102" spans="2:4" x14ac:dyDescent="0.25">
      <c r="B102" s="101">
        <v>35551</v>
      </c>
      <c r="C102" s="102">
        <v>2.0999999999999999E-3</v>
      </c>
      <c r="D102" s="107">
        <f t="shared" si="1"/>
        <v>434918.59774996544</v>
      </c>
    </row>
    <row r="103" spans="2:4" x14ac:dyDescent="0.25">
      <c r="B103" s="101">
        <v>35582</v>
      </c>
      <c r="C103" s="102">
        <v>7.4000000000000003E-3</v>
      </c>
      <c r="D103" s="107">
        <f t="shared" si="1"/>
        <v>438136.99537331524</v>
      </c>
    </row>
    <row r="104" spans="2:4" x14ac:dyDescent="0.25">
      <c r="B104" s="101">
        <v>35612</v>
      </c>
      <c r="C104" s="102">
        <v>8.9999999999999998E-4</v>
      </c>
      <c r="D104" s="107">
        <f t="shared" si="1"/>
        <v>438531.31866915117</v>
      </c>
    </row>
    <row r="105" spans="2:4" x14ac:dyDescent="0.25">
      <c r="B105" s="101">
        <v>35643</v>
      </c>
      <c r="C105" s="102">
        <v>8.9999999999999998E-4</v>
      </c>
      <c r="D105" s="107">
        <f t="shared" si="1"/>
        <v>438925.99685595336</v>
      </c>
    </row>
    <row r="106" spans="2:4" x14ac:dyDescent="0.25">
      <c r="B106" s="101">
        <v>35674</v>
      </c>
      <c r="C106" s="102">
        <v>4.7999999999999996E-3</v>
      </c>
      <c r="D106" s="107">
        <f t="shared" si="1"/>
        <v>441032.84164086188</v>
      </c>
    </row>
    <row r="107" spans="2:4" x14ac:dyDescent="0.25">
      <c r="B107" s="101">
        <v>35704</v>
      </c>
      <c r="C107" s="102">
        <v>3.7000000000000002E-3</v>
      </c>
      <c r="D107" s="107">
        <f t="shared" si="1"/>
        <v>442664.66315493308</v>
      </c>
    </row>
    <row r="108" spans="2:4" x14ac:dyDescent="0.25">
      <c r="B108" s="101">
        <v>35735</v>
      </c>
      <c r="C108" s="102">
        <v>6.4000000000000003E-3</v>
      </c>
      <c r="D108" s="107">
        <f t="shared" si="1"/>
        <v>445497.71699912462</v>
      </c>
    </row>
    <row r="109" spans="2:4" x14ac:dyDescent="0.25">
      <c r="B109" s="101">
        <v>35765</v>
      </c>
      <c r="C109" s="102">
        <v>8.3999999999999995E-3</v>
      </c>
      <c r="D109" s="107">
        <f t="shared" si="1"/>
        <v>449239.89782191726</v>
      </c>
    </row>
    <row r="110" spans="2:4" x14ac:dyDescent="0.25">
      <c r="B110" s="101">
        <v>35796</v>
      </c>
      <c r="C110" s="102">
        <v>9.5999999999999992E-3</v>
      </c>
      <c r="D110" s="107">
        <f t="shared" si="1"/>
        <v>453552.60084100766</v>
      </c>
    </row>
    <row r="111" spans="2:4" x14ac:dyDescent="0.25">
      <c r="B111" s="101">
        <v>35827</v>
      </c>
      <c r="C111" s="102">
        <v>1.8E-3</v>
      </c>
      <c r="D111" s="107">
        <f t="shared" si="1"/>
        <v>454368.99552252149</v>
      </c>
    </row>
    <row r="112" spans="2:4" x14ac:dyDescent="0.25">
      <c r="B112" s="101">
        <v>35855</v>
      </c>
      <c r="C112" s="102">
        <v>1.9E-3</v>
      </c>
      <c r="D112" s="107">
        <f t="shared" si="1"/>
        <v>455232.29661401431</v>
      </c>
    </row>
    <row r="113" spans="2:4" x14ac:dyDescent="0.25">
      <c r="B113" s="101">
        <v>35886</v>
      </c>
      <c r="C113" s="102">
        <v>1.2999999999999999E-3</v>
      </c>
      <c r="D113" s="107">
        <f t="shared" si="1"/>
        <v>455824.09859961254</v>
      </c>
    </row>
    <row r="114" spans="2:4" x14ac:dyDescent="0.25">
      <c r="B114" s="101">
        <v>35916</v>
      </c>
      <c r="C114" s="102">
        <v>1.4E-3</v>
      </c>
      <c r="D114" s="107">
        <f t="shared" si="1"/>
        <v>456462.25233765203</v>
      </c>
    </row>
    <row r="115" spans="2:4" x14ac:dyDescent="0.25">
      <c r="B115" s="101">
        <v>35947</v>
      </c>
      <c r="C115" s="102">
        <v>3.8E-3</v>
      </c>
      <c r="D115" s="107">
        <f t="shared" si="1"/>
        <v>458196.80889653513</v>
      </c>
    </row>
    <row r="116" spans="2:4" x14ac:dyDescent="0.25">
      <c r="B116" s="101">
        <v>35977</v>
      </c>
      <c r="C116" s="102">
        <v>-1.6999999999999999E-3</v>
      </c>
      <c r="D116" s="107">
        <f t="shared" si="1"/>
        <v>457417.87432141101</v>
      </c>
    </row>
    <row r="117" spans="2:4" x14ac:dyDescent="0.25">
      <c r="B117" s="101">
        <v>36008</v>
      </c>
      <c r="C117" s="102">
        <v>-1.6000000000000001E-3</v>
      </c>
      <c r="D117" s="107">
        <f t="shared" si="1"/>
        <v>456686.00572249672</v>
      </c>
    </row>
    <row r="118" spans="2:4" x14ac:dyDescent="0.25">
      <c r="B118" s="101">
        <v>36039</v>
      </c>
      <c r="C118" s="102">
        <v>-8.0000000000000004E-4</v>
      </c>
      <c r="D118" s="107">
        <f t="shared" si="1"/>
        <v>456320.65691791871</v>
      </c>
    </row>
    <row r="119" spans="2:4" x14ac:dyDescent="0.25">
      <c r="B119" s="101">
        <v>36069</v>
      </c>
      <c r="C119" s="102">
        <v>8.0000000000000004E-4</v>
      </c>
      <c r="D119" s="107">
        <f t="shared" si="1"/>
        <v>456685.71344345302</v>
      </c>
    </row>
    <row r="120" spans="2:4" x14ac:dyDescent="0.25">
      <c r="B120" s="101">
        <v>36100</v>
      </c>
      <c r="C120" s="102">
        <v>-3.2000000000000002E-3</v>
      </c>
      <c r="D120" s="107">
        <f t="shared" si="1"/>
        <v>455224.31916043395</v>
      </c>
    </row>
    <row r="121" spans="2:4" x14ac:dyDescent="0.25">
      <c r="B121" s="101">
        <v>36130</v>
      </c>
      <c r="C121" s="102">
        <v>4.4999999999999997E-3</v>
      </c>
      <c r="D121" s="107">
        <f t="shared" si="1"/>
        <v>457272.82859665586</v>
      </c>
    </row>
    <row r="122" spans="2:4" x14ac:dyDescent="0.25">
      <c r="B122" s="101">
        <v>36161</v>
      </c>
      <c r="C122" s="102">
        <v>8.3999999999999995E-3</v>
      </c>
      <c r="D122" s="107">
        <f t="shared" si="1"/>
        <v>461113.92035686778</v>
      </c>
    </row>
    <row r="123" spans="2:4" x14ac:dyDescent="0.25">
      <c r="B123" s="101">
        <v>36192</v>
      </c>
      <c r="C123" s="102">
        <v>3.61E-2</v>
      </c>
      <c r="D123" s="107">
        <f t="shared" si="1"/>
        <v>477760.1328817507</v>
      </c>
    </row>
    <row r="124" spans="2:4" x14ac:dyDescent="0.25">
      <c r="B124" s="101">
        <v>36220</v>
      </c>
      <c r="C124" s="102">
        <v>2.8299999999999999E-2</v>
      </c>
      <c r="D124" s="107">
        <f t="shared" si="1"/>
        <v>491280.74464230426</v>
      </c>
    </row>
    <row r="125" spans="2:4" x14ac:dyDescent="0.25">
      <c r="B125" s="101">
        <v>36251</v>
      </c>
      <c r="C125" s="102">
        <v>7.1000000000000004E-3</v>
      </c>
      <c r="D125" s="107">
        <f t="shared" si="1"/>
        <v>494768.83792926464</v>
      </c>
    </row>
    <row r="126" spans="2:4" x14ac:dyDescent="0.25">
      <c r="B126" s="101">
        <v>36281</v>
      </c>
      <c r="C126" s="102">
        <v>-2.8999999999999998E-3</v>
      </c>
      <c r="D126" s="107">
        <f t="shared" si="1"/>
        <v>493334.00829926977</v>
      </c>
    </row>
    <row r="127" spans="2:4" x14ac:dyDescent="0.25">
      <c r="B127" s="101">
        <v>36312</v>
      </c>
      <c r="C127" s="102">
        <v>3.5999999999999999E-3</v>
      </c>
      <c r="D127" s="107">
        <f t="shared" si="1"/>
        <v>495110.01072914718</v>
      </c>
    </row>
    <row r="128" spans="2:4" x14ac:dyDescent="0.25">
      <c r="B128" s="101">
        <v>36342</v>
      </c>
      <c r="C128" s="102">
        <v>1.55E-2</v>
      </c>
      <c r="D128" s="107">
        <f t="shared" si="1"/>
        <v>502784.21589544899</v>
      </c>
    </row>
    <row r="129" spans="2:4" x14ac:dyDescent="0.25">
      <c r="B129" s="101">
        <v>36373</v>
      </c>
      <c r="C129" s="102">
        <v>1.5599999999999999E-2</v>
      </c>
      <c r="D129" s="107">
        <f t="shared" si="1"/>
        <v>510627.64966341801</v>
      </c>
    </row>
    <row r="130" spans="2:4" x14ac:dyDescent="0.25">
      <c r="B130" s="101">
        <v>36404</v>
      </c>
      <c r="C130" s="102">
        <v>1.4500000000000001E-2</v>
      </c>
      <c r="D130" s="107">
        <f t="shared" si="1"/>
        <v>518031.75058353756</v>
      </c>
    </row>
    <row r="131" spans="2:4" x14ac:dyDescent="0.25">
      <c r="B131" s="101">
        <v>36434</v>
      </c>
      <c r="C131" s="102">
        <v>1.7000000000000001E-2</v>
      </c>
      <c r="D131" s="107">
        <f t="shared" si="1"/>
        <v>526838.2903434576</v>
      </c>
    </row>
    <row r="132" spans="2:4" x14ac:dyDescent="0.25">
      <c r="B132" s="101">
        <v>36465</v>
      </c>
      <c r="C132" s="102">
        <v>2.3900000000000001E-2</v>
      </c>
      <c r="D132" s="107">
        <f t="shared" si="1"/>
        <v>539429.72548266628</v>
      </c>
    </row>
    <row r="133" spans="2:4" x14ac:dyDescent="0.25">
      <c r="B133" s="101">
        <v>36495</v>
      </c>
      <c r="C133" s="102">
        <v>1.8100000000000002E-2</v>
      </c>
      <c r="D133" s="107">
        <f t="shared" si="1"/>
        <v>549193.40351390257</v>
      </c>
    </row>
    <row r="134" spans="2:4" x14ac:dyDescent="0.25">
      <c r="B134" s="101">
        <v>36526</v>
      </c>
      <c r="C134" s="102">
        <v>1.24E-2</v>
      </c>
      <c r="D134" s="107">
        <f t="shared" si="1"/>
        <v>556003.40171747492</v>
      </c>
    </row>
    <row r="135" spans="2:4" x14ac:dyDescent="0.25">
      <c r="B135" s="101">
        <v>36557</v>
      </c>
      <c r="C135" s="102">
        <v>3.5000000000000001E-3</v>
      </c>
      <c r="D135" s="107">
        <f t="shared" si="1"/>
        <v>557949.41362348606</v>
      </c>
    </row>
    <row r="136" spans="2:4" x14ac:dyDescent="0.25">
      <c r="B136" s="101">
        <v>36586</v>
      </c>
      <c r="C136" s="102">
        <v>1.5E-3</v>
      </c>
      <c r="D136" s="107">
        <f t="shared" si="1"/>
        <v>558786.33774392132</v>
      </c>
    </row>
    <row r="137" spans="2:4" x14ac:dyDescent="0.25">
      <c r="B137" s="101">
        <v>36617</v>
      </c>
      <c r="C137" s="102">
        <v>2.3E-3</v>
      </c>
      <c r="D137" s="107">
        <f t="shared" si="1"/>
        <v>560071.54632073233</v>
      </c>
    </row>
    <row r="138" spans="2:4" x14ac:dyDescent="0.25">
      <c r="B138" s="101">
        <v>36647</v>
      </c>
      <c r="C138" s="102">
        <v>3.0999999999999999E-3</v>
      </c>
      <c r="D138" s="107">
        <f t="shared" si="1"/>
        <v>561807.76811432664</v>
      </c>
    </row>
    <row r="139" spans="2:4" x14ac:dyDescent="0.25">
      <c r="B139" s="101">
        <v>36678</v>
      </c>
      <c r="C139" s="102">
        <v>8.5000000000000006E-3</v>
      </c>
      <c r="D139" s="107">
        <f t="shared" si="1"/>
        <v>566583.13414329838</v>
      </c>
    </row>
    <row r="140" spans="2:4" x14ac:dyDescent="0.25">
      <c r="B140" s="101">
        <v>36708</v>
      </c>
      <c r="C140" s="102">
        <v>1.5699999999999999E-2</v>
      </c>
      <c r="D140" s="107">
        <f t="shared" si="1"/>
        <v>575478.48934934824</v>
      </c>
    </row>
    <row r="141" spans="2:4" x14ac:dyDescent="0.25">
      <c r="B141" s="101">
        <v>36739</v>
      </c>
      <c r="C141" s="102">
        <v>2.3900000000000001E-2</v>
      </c>
      <c r="D141" s="107">
        <f t="shared" si="1"/>
        <v>589232.42524479772</v>
      </c>
    </row>
    <row r="142" spans="2:4" x14ac:dyDescent="0.25">
      <c r="B142" s="101">
        <v>36770</v>
      </c>
      <c r="C142" s="102">
        <v>1.1599999999999999E-2</v>
      </c>
      <c r="D142" s="107">
        <f t="shared" si="1"/>
        <v>596067.5213776374</v>
      </c>
    </row>
    <row r="143" spans="2:4" x14ac:dyDescent="0.25">
      <c r="B143" s="101">
        <v>36800</v>
      </c>
      <c r="C143" s="102">
        <v>3.8E-3</v>
      </c>
      <c r="D143" s="107">
        <f t="shared" si="1"/>
        <v>598332.57795887243</v>
      </c>
    </row>
    <row r="144" spans="2:4" x14ac:dyDescent="0.25">
      <c r="B144" s="101">
        <v>36831</v>
      </c>
      <c r="C144" s="102">
        <v>2.8999999999999998E-3</v>
      </c>
      <c r="D144" s="107">
        <f t="shared" ref="D144:D207" si="2">+(1+C144)*D143</f>
        <v>600067.74243495311</v>
      </c>
    </row>
    <row r="145" spans="2:4" x14ac:dyDescent="0.25">
      <c r="B145" s="101">
        <v>36861</v>
      </c>
      <c r="C145" s="102">
        <v>6.3E-3</v>
      </c>
      <c r="D145" s="107">
        <f t="shared" si="2"/>
        <v>603848.16921229335</v>
      </c>
    </row>
    <row r="146" spans="2:4" x14ac:dyDescent="0.25">
      <c r="B146" s="101">
        <v>36892</v>
      </c>
      <c r="C146" s="102">
        <v>6.1999999999999998E-3</v>
      </c>
      <c r="D146" s="107">
        <f t="shared" si="2"/>
        <v>607592.02786140959</v>
      </c>
    </row>
    <row r="147" spans="2:4" x14ac:dyDescent="0.25">
      <c r="B147" s="101">
        <v>36923</v>
      </c>
      <c r="C147" s="102">
        <v>2.3E-3</v>
      </c>
      <c r="D147" s="107">
        <f t="shared" si="2"/>
        <v>608989.48952549079</v>
      </c>
    </row>
    <row r="148" spans="2:4" x14ac:dyDescent="0.25">
      <c r="B148" s="101">
        <v>36951</v>
      </c>
      <c r="C148" s="102">
        <v>5.5999999999999999E-3</v>
      </c>
      <c r="D148" s="107">
        <f t="shared" si="2"/>
        <v>612399.83066683356</v>
      </c>
    </row>
    <row r="149" spans="2:4" x14ac:dyDescent="0.25">
      <c r="B149" s="101">
        <v>36982</v>
      </c>
      <c r="C149" s="103">
        <v>0.01</v>
      </c>
      <c r="D149" s="107">
        <f t="shared" si="2"/>
        <v>618523.82897350192</v>
      </c>
    </row>
    <row r="150" spans="2:4" x14ac:dyDescent="0.25">
      <c r="B150" s="101">
        <v>37012</v>
      </c>
      <c r="C150" s="102">
        <v>8.6E-3</v>
      </c>
      <c r="D150" s="107">
        <f t="shared" si="2"/>
        <v>623843.13390267396</v>
      </c>
    </row>
    <row r="151" spans="2:4" x14ac:dyDescent="0.25">
      <c r="B151" s="101">
        <v>37043</v>
      </c>
      <c r="C151" s="102">
        <v>9.7999999999999997E-3</v>
      </c>
      <c r="D151" s="107">
        <f t="shared" si="2"/>
        <v>629956.79661492014</v>
      </c>
    </row>
    <row r="152" spans="2:4" x14ac:dyDescent="0.25">
      <c r="B152" s="101">
        <v>37073</v>
      </c>
      <c r="C152" s="102">
        <v>1.4800000000000001E-2</v>
      </c>
      <c r="D152" s="107">
        <f t="shared" si="2"/>
        <v>639280.15720482089</v>
      </c>
    </row>
    <row r="153" spans="2:4" x14ac:dyDescent="0.25">
      <c r="B153" s="101">
        <v>37104</v>
      </c>
      <c r="C153" s="102">
        <v>1.38E-2</v>
      </c>
      <c r="D153" s="107">
        <f t="shared" si="2"/>
        <v>648102.22337424743</v>
      </c>
    </row>
    <row r="154" spans="2:4" x14ac:dyDescent="0.25">
      <c r="B154" s="101">
        <v>37135</v>
      </c>
      <c r="C154" s="102">
        <v>3.0999999999999999E-3</v>
      </c>
      <c r="D154" s="107">
        <f t="shared" si="2"/>
        <v>650111.3402667077</v>
      </c>
    </row>
    <row r="155" spans="2:4" x14ac:dyDescent="0.25">
      <c r="B155" s="101">
        <v>37165</v>
      </c>
      <c r="C155" s="102">
        <v>1.18E-2</v>
      </c>
      <c r="D155" s="107">
        <f t="shared" si="2"/>
        <v>657782.65408185485</v>
      </c>
    </row>
    <row r="156" spans="2:4" x14ac:dyDescent="0.25">
      <c r="B156" s="101">
        <v>37196</v>
      </c>
      <c r="C156" s="102">
        <v>1.0999999999999999E-2</v>
      </c>
      <c r="D156" s="107">
        <f t="shared" si="2"/>
        <v>665018.26327675523</v>
      </c>
    </row>
    <row r="157" spans="2:4" x14ac:dyDescent="0.25">
      <c r="B157" s="101">
        <v>37226</v>
      </c>
      <c r="C157" s="102">
        <v>2.2000000000000001E-3</v>
      </c>
      <c r="D157" s="107">
        <f t="shared" si="2"/>
        <v>666481.30345596408</v>
      </c>
    </row>
    <row r="158" spans="2:4" x14ac:dyDescent="0.25">
      <c r="B158" s="101">
        <v>37257</v>
      </c>
      <c r="C158" s="102">
        <v>3.5999999999999999E-3</v>
      </c>
      <c r="D158" s="107">
        <f t="shared" si="2"/>
        <v>668880.63614840561</v>
      </c>
    </row>
    <row r="159" spans="2:4" x14ac:dyDescent="0.25">
      <c r="B159" s="101">
        <v>37288</v>
      </c>
      <c r="C159" s="102">
        <v>5.9999999999999995E-4</v>
      </c>
      <c r="D159" s="107">
        <f t="shared" si="2"/>
        <v>669281.96453009464</v>
      </c>
    </row>
    <row r="160" spans="2:4" x14ac:dyDescent="0.25">
      <c r="B160" s="101">
        <v>37316</v>
      </c>
      <c r="C160" s="102">
        <v>8.9999999999999998E-4</v>
      </c>
      <c r="D160" s="107">
        <f t="shared" si="2"/>
        <v>669884.31829817162</v>
      </c>
    </row>
    <row r="161" spans="2:4" x14ac:dyDescent="0.25">
      <c r="B161" s="101">
        <v>37347</v>
      </c>
      <c r="C161" s="102">
        <v>5.5999999999999999E-3</v>
      </c>
      <c r="D161" s="107">
        <f t="shared" si="2"/>
        <v>673635.67048064142</v>
      </c>
    </row>
    <row r="162" spans="2:4" x14ac:dyDescent="0.25">
      <c r="B162" s="101">
        <v>37377</v>
      </c>
      <c r="C162" s="102">
        <v>8.3000000000000001E-3</v>
      </c>
      <c r="D162" s="107">
        <f t="shared" si="2"/>
        <v>679226.84654563072</v>
      </c>
    </row>
    <row r="163" spans="2:4" x14ac:dyDescent="0.25">
      <c r="B163" s="101">
        <v>37408</v>
      </c>
      <c r="C163" s="102">
        <v>1.54E-2</v>
      </c>
      <c r="D163" s="107">
        <f t="shared" si="2"/>
        <v>689686.93998243345</v>
      </c>
    </row>
    <row r="164" spans="2:4" x14ac:dyDescent="0.25">
      <c r="B164" s="101">
        <v>37438</v>
      </c>
      <c r="C164" s="102">
        <v>1.95E-2</v>
      </c>
      <c r="D164" s="107">
        <f t="shared" si="2"/>
        <v>703135.83531209093</v>
      </c>
    </row>
    <row r="165" spans="2:4" x14ac:dyDescent="0.25">
      <c r="B165" s="101">
        <v>37469</v>
      </c>
      <c r="C165" s="102">
        <v>2.3199999999999998E-2</v>
      </c>
      <c r="D165" s="107">
        <f t="shared" si="2"/>
        <v>719448.58669133147</v>
      </c>
    </row>
    <row r="166" spans="2:4" x14ac:dyDescent="0.25">
      <c r="B166" s="101">
        <v>37500</v>
      </c>
      <c r="C166" s="102">
        <v>2.4E-2</v>
      </c>
      <c r="D166" s="107">
        <f t="shared" si="2"/>
        <v>736715.35277192341</v>
      </c>
    </row>
    <row r="167" spans="2:4" x14ac:dyDescent="0.25">
      <c r="B167" s="101">
        <v>37530</v>
      </c>
      <c r="C167" s="102">
        <v>3.8699999999999998E-2</v>
      </c>
      <c r="D167" s="107">
        <f t="shared" si="2"/>
        <v>765226.23692419683</v>
      </c>
    </row>
    <row r="168" spans="2:4" x14ac:dyDescent="0.25">
      <c r="B168" s="101">
        <v>37561</v>
      </c>
      <c r="C168" s="102">
        <v>5.1900000000000002E-2</v>
      </c>
      <c r="D168" s="107">
        <f t="shared" si="2"/>
        <v>804941.4786205627</v>
      </c>
    </row>
    <row r="169" spans="2:4" x14ac:dyDescent="0.25">
      <c r="B169" s="101">
        <v>37591</v>
      </c>
      <c r="C169" s="102">
        <v>3.7499999999999999E-2</v>
      </c>
      <c r="D169" s="107">
        <f t="shared" si="2"/>
        <v>835126.78406883392</v>
      </c>
    </row>
    <row r="170" spans="2:4" x14ac:dyDescent="0.25">
      <c r="B170" s="101">
        <v>37622</v>
      </c>
      <c r="C170" s="102">
        <v>2.3300000000000001E-2</v>
      </c>
      <c r="D170" s="107">
        <f t="shared" si="2"/>
        <v>854585.23813763785</v>
      </c>
    </row>
    <row r="171" spans="2:4" x14ac:dyDescent="0.25">
      <c r="B171" s="101">
        <v>37653</v>
      </c>
      <c r="C171" s="102">
        <v>2.2800000000000001E-2</v>
      </c>
      <c r="D171" s="107">
        <f t="shared" si="2"/>
        <v>874069.78156717599</v>
      </c>
    </row>
    <row r="172" spans="2:4" x14ac:dyDescent="0.25">
      <c r="B172" s="101">
        <v>37681</v>
      </c>
      <c r="C172" s="102">
        <v>1.5299999999999999E-2</v>
      </c>
      <c r="D172" s="107">
        <f t="shared" si="2"/>
        <v>887443.04922515387</v>
      </c>
    </row>
    <row r="173" spans="2:4" x14ac:dyDescent="0.25">
      <c r="B173" s="101">
        <v>37712</v>
      </c>
      <c r="C173" s="102">
        <v>9.1999999999999998E-3</v>
      </c>
      <c r="D173" s="107">
        <f t="shared" si="2"/>
        <v>895607.52527802542</v>
      </c>
    </row>
    <row r="174" spans="2:4" x14ac:dyDescent="0.25">
      <c r="B174" s="101">
        <v>37742</v>
      </c>
      <c r="C174" s="102">
        <v>-2.5999999999999999E-3</v>
      </c>
      <c r="D174" s="107">
        <f t="shared" si="2"/>
        <v>893278.94571230246</v>
      </c>
    </row>
    <row r="175" spans="2:4" x14ac:dyDescent="0.25">
      <c r="B175" s="101">
        <v>37773</v>
      </c>
      <c r="C175" s="103">
        <v>-0.01</v>
      </c>
      <c r="D175" s="107">
        <f t="shared" si="2"/>
        <v>884346.15625517943</v>
      </c>
    </row>
    <row r="176" spans="2:4" x14ac:dyDescent="0.25">
      <c r="B176" s="101">
        <v>37803</v>
      </c>
      <c r="C176" s="102">
        <v>-4.1999999999999997E-3</v>
      </c>
      <c r="D176" s="107">
        <f t="shared" si="2"/>
        <v>880631.9023989077</v>
      </c>
    </row>
    <row r="177" spans="2:4" x14ac:dyDescent="0.25">
      <c r="B177" s="101">
        <v>37834</v>
      </c>
      <c r="C177" s="102">
        <v>3.8E-3</v>
      </c>
      <c r="D177" s="107">
        <f t="shared" si="2"/>
        <v>883978.3036280236</v>
      </c>
    </row>
    <row r="178" spans="2:4" x14ac:dyDescent="0.25">
      <c r="B178" s="101">
        <v>37865</v>
      </c>
      <c r="C178" s="102">
        <v>1.18E-2</v>
      </c>
      <c r="D178" s="107">
        <f t="shared" si="2"/>
        <v>894409.24761083431</v>
      </c>
    </row>
    <row r="179" spans="2:4" x14ac:dyDescent="0.25">
      <c r="B179" s="101">
        <v>37895</v>
      </c>
      <c r="C179" s="102">
        <v>3.8E-3</v>
      </c>
      <c r="D179" s="107">
        <f t="shared" si="2"/>
        <v>897808.00275175553</v>
      </c>
    </row>
    <row r="180" spans="2:4" x14ac:dyDescent="0.25">
      <c r="B180" s="101">
        <v>37926</v>
      </c>
      <c r="C180" s="102">
        <v>4.8999999999999998E-3</v>
      </c>
      <c r="D180" s="107">
        <f t="shared" si="2"/>
        <v>902207.26196523907</v>
      </c>
    </row>
    <row r="181" spans="2:4" x14ac:dyDescent="0.25">
      <c r="B181" s="101">
        <v>37956</v>
      </c>
      <c r="C181" s="102">
        <v>6.1000000000000004E-3</v>
      </c>
      <c r="D181" s="107">
        <f t="shared" si="2"/>
        <v>907710.72626322706</v>
      </c>
    </row>
    <row r="182" spans="2:4" x14ac:dyDescent="0.25">
      <c r="B182" s="101">
        <v>37987</v>
      </c>
      <c r="C182" s="102">
        <v>8.8000000000000005E-3</v>
      </c>
      <c r="D182" s="107">
        <f t="shared" si="2"/>
        <v>915698.58065434336</v>
      </c>
    </row>
    <row r="183" spans="2:4" x14ac:dyDescent="0.25">
      <c r="B183" s="101">
        <v>38018</v>
      </c>
      <c r="C183" s="102">
        <v>6.8999999999999999E-3</v>
      </c>
      <c r="D183" s="107">
        <f t="shared" si="2"/>
        <v>922016.90086085827</v>
      </c>
    </row>
    <row r="184" spans="2:4" x14ac:dyDescent="0.25">
      <c r="B184" s="101">
        <v>38047</v>
      </c>
      <c r="C184" s="102">
        <v>1.1299999999999999E-2</v>
      </c>
      <c r="D184" s="107">
        <f t="shared" si="2"/>
        <v>932435.69184058602</v>
      </c>
    </row>
    <row r="185" spans="2:4" x14ac:dyDescent="0.25">
      <c r="B185" s="101">
        <v>38078</v>
      </c>
      <c r="C185" s="102">
        <v>1.21E-2</v>
      </c>
      <c r="D185" s="107">
        <f t="shared" si="2"/>
        <v>943718.16371185717</v>
      </c>
    </row>
    <row r="186" spans="2:4" x14ac:dyDescent="0.25">
      <c r="B186" s="101">
        <v>38108</v>
      </c>
      <c r="C186" s="102">
        <v>1.3100000000000001E-2</v>
      </c>
      <c r="D186" s="107">
        <f t="shared" si="2"/>
        <v>956080.87165648257</v>
      </c>
    </row>
    <row r="187" spans="2:4" x14ac:dyDescent="0.25">
      <c r="B187" s="101">
        <v>38139</v>
      </c>
      <c r="C187" s="102">
        <v>1.38E-2</v>
      </c>
      <c r="D187" s="107">
        <f t="shared" si="2"/>
        <v>969274.78768534202</v>
      </c>
    </row>
    <row r="188" spans="2:4" x14ac:dyDescent="0.25">
      <c r="B188" s="101">
        <v>38169</v>
      </c>
      <c r="C188" s="102">
        <v>1.3100000000000001E-2</v>
      </c>
      <c r="D188" s="107">
        <f t="shared" si="2"/>
        <v>981972.28740402008</v>
      </c>
    </row>
    <row r="189" spans="2:4" x14ac:dyDescent="0.25">
      <c r="B189" s="101">
        <v>38200</v>
      </c>
      <c r="C189" s="102">
        <v>1.2200000000000001E-2</v>
      </c>
      <c r="D189" s="107">
        <f t="shared" si="2"/>
        <v>993952.34931034909</v>
      </c>
    </row>
    <row r="190" spans="2:4" x14ac:dyDescent="0.25">
      <c r="B190" s="101">
        <v>38231</v>
      </c>
      <c r="C190" s="102">
        <v>6.8999999999999999E-3</v>
      </c>
      <c r="D190" s="107">
        <f t="shared" si="2"/>
        <v>1000810.6205205905</v>
      </c>
    </row>
    <row r="191" spans="2:4" x14ac:dyDescent="0.25">
      <c r="B191" s="101">
        <v>38261</v>
      </c>
      <c r="C191" s="102">
        <v>3.8999999999999998E-3</v>
      </c>
      <c r="D191" s="107">
        <f t="shared" si="2"/>
        <v>1004713.7819406207</v>
      </c>
    </row>
    <row r="192" spans="2:4" x14ac:dyDescent="0.25">
      <c r="B192" s="101">
        <v>38292</v>
      </c>
      <c r="C192" s="102">
        <v>8.2000000000000007E-3</v>
      </c>
      <c r="D192" s="107">
        <f t="shared" si="2"/>
        <v>1012952.4349525338</v>
      </c>
    </row>
    <row r="193" spans="2:4" x14ac:dyDescent="0.25">
      <c r="B193" s="101">
        <v>38322</v>
      </c>
      <c r="C193" s="102">
        <v>7.4000000000000003E-3</v>
      </c>
      <c r="D193" s="107">
        <f t="shared" si="2"/>
        <v>1020448.2829711826</v>
      </c>
    </row>
    <row r="194" spans="2:4" x14ac:dyDescent="0.25">
      <c r="B194" s="101">
        <v>38353</v>
      </c>
      <c r="C194" s="102">
        <v>3.8999999999999998E-3</v>
      </c>
      <c r="D194" s="107">
        <f t="shared" si="2"/>
        <v>1024428.0312747703</v>
      </c>
    </row>
    <row r="195" spans="2:4" x14ac:dyDescent="0.25">
      <c r="B195" s="101">
        <v>38384</v>
      </c>
      <c r="C195" s="102">
        <v>3.0000000000000001E-3</v>
      </c>
      <c r="D195" s="107">
        <f t="shared" si="2"/>
        <v>1027501.3153685945</v>
      </c>
    </row>
    <row r="196" spans="2:4" x14ac:dyDescent="0.25">
      <c r="B196" s="101">
        <v>38412</v>
      </c>
      <c r="C196" s="102">
        <v>8.5000000000000006E-3</v>
      </c>
      <c r="D196" s="107">
        <f t="shared" si="2"/>
        <v>1036235.0765492275</v>
      </c>
    </row>
    <row r="197" spans="2:4" x14ac:dyDescent="0.25">
      <c r="B197" s="101">
        <v>38443</v>
      </c>
      <c r="C197" s="102">
        <v>8.6E-3</v>
      </c>
      <c r="D197" s="107">
        <f t="shared" si="2"/>
        <v>1045146.6982075508</v>
      </c>
    </row>
    <row r="198" spans="2:4" x14ac:dyDescent="0.25">
      <c r="B198" s="101">
        <v>38473</v>
      </c>
      <c r="C198" s="102">
        <v>-2.2000000000000001E-3</v>
      </c>
      <c r="D198" s="107">
        <f t="shared" si="2"/>
        <v>1042847.3754714942</v>
      </c>
    </row>
    <row r="199" spans="2:4" x14ac:dyDescent="0.25">
      <c r="B199" s="101">
        <v>38504</v>
      </c>
      <c r="C199" s="102">
        <v>-4.4000000000000003E-3</v>
      </c>
      <c r="D199" s="107">
        <f t="shared" si="2"/>
        <v>1038258.8470194197</v>
      </c>
    </row>
    <row r="200" spans="2:4" x14ac:dyDescent="0.25">
      <c r="B200" s="101">
        <v>38534</v>
      </c>
      <c r="C200" s="102">
        <v>-3.3999999999999998E-3</v>
      </c>
      <c r="D200" s="107">
        <f t="shared" si="2"/>
        <v>1034728.7669395537</v>
      </c>
    </row>
    <row r="201" spans="2:4" x14ac:dyDescent="0.25">
      <c r="B201" s="101">
        <v>38565</v>
      </c>
      <c r="C201" s="102">
        <v>-6.4999999999999997E-3</v>
      </c>
      <c r="D201" s="107">
        <f t="shared" si="2"/>
        <v>1028003.0299544466</v>
      </c>
    </row>
    <row r="202" spans="2:4" x14ac:dyDescent="0.25">
      <c r="B202" s="101">
        <v>38596</v>
      </c>
      <c r="C202" s="102">
        <v>-5.3E-3</v>
      </c>
      <c r="D202" s="107">
        <f t="shared" si="2"/>
        <v>1022554.6138956881</v>
      </c>
    </row>
    <row r="203" spans="2:4" x14ac:dyDescent="0.25">
      <c r="B203" s="101">
        <v>38626</v>
      </c>
      <c r="C203" s="102">
        <v>6.0000000000000001E-3</v>
      </c>
      <c r="D203" s="107">
        <f t="shared" si="2"/>
        <v>1028689.9415790623</v>
      </c>
    </row>
    <row r="204" spans="2:4" x14ac:dyDescent="0.25">
      <c r="B204" s="101">
        <v>38657</v>
      </c>
      <c r="C204" s="102">
        <v>4.0000000000000001E-3</v>
      </c>
      <c r="D204" s="107">
        <f t="shared" si="2"/>
        <v>1032804.7013453785</v>
      </c>
    </row>
    <row r="205" spans="2:4" x14ac:dyDescent="0.25">
      <c r="B205" s="101">
        <v>38687</v>
      </c>
      <c r="C205" s="102">
        <v>-1E-4</v>
      </c>
      <c r="D205" s="107">
        <f t="shared" si="2"/>
        <v>1032701.420875244</v>
      </c>
    </row>
    <row r="206" spans="2:4" x14ac:dyDescent="0.25">
      <c r="B206" s="101">
        <v>38718</v>
      </c>
      <c r="C206" s="102">
        <v>9.1999999999999998E-3</v>
      </c>
      <c r="D206" s="107">
        <f t="shared" si="2"/>
        <v>1042202.2739472963</v>
      </c>
    </row>
    <row r="207" spans="2:4" x14ac:dyDescent="0.25">
      <c r="B207" s="101">
        <v>38749</v>
      </c>
      <c r="C207" s="102">
        <v>1E-4</v>
      </c>
      <c r="D207" s="107">
        <f t="shared" si="2"/>
        <v>1042306.494174691</v>
      </c>
    </row>
    <row r="208" spans="2:4" x14ac:dyDescent="0.25">
      <c r="B208" s="101">
        <v>38777</v>
      </c>
      <c r="C208" s="102">
        <v>-2.3E-3</v>
      </c>
      <c r="D208" s="107">
        <f t="shared" ref="D208:D266" si="3">+(1+C208)*D207</f>
        <v>1039909.1892380893</v>
      </c>
    </row>
    <row r="209" spans="2:4" x14ac:dyDescent="0.25">
      <c r="B209" s="101">
        <v>38808</v>
      </c>
      <c r="C209" s="102">
        <v>-4.1999999999999997E-3</v>
      </c>
      <c r="D209" s="107">
        <f t="shared" si="3"/>
        <v>1035541.5706432892</v>
      </c>
    </row>
    <row r="210" spans="2:4" x14ac:dyDescent="0.25">
      <c r="B210" s="101">
        <v>38838</v>
      </c>
      <c r="C210" s="102">
        <v>3.8E-3</v>
      </c>
      <c r="D210" s="107">
        <f t="shared" si="3"/>
        <v>1039476.6286117338</v>
      </c>
    </row>
    <row r="211" spans="2:4" x14ac:dyDescent="0.25">
      <c r="B211" s="101">
        <v>38869</v>
      </c>
      <c r="C211" s="102">
        <v>7.4999999999999997E-3</v>
      </c>
      <c r="D211" s="107">
        <f t="shared" si="3"/>
        <v>1047272.7033263219</v>
      </c>
    </row>
    <row r="212" spans="2:4" x14ac:dyDescent="0.25">
      <c r="B212" s="101">
        <v>38899</v>
      </c>
      <c r="C212" s="102">
        <v>1.8E-3</v>
      </c>
      <c r="D212" s="107">
        <f t="shared" si="3"/>
        <v>1049157.7941923093</v>
      </c>
    </row>
    <row r="213" spans="2:4" x14ac:dyDescent="0.25">
      <c r="B213" s="101">
        <v>38930</v>
      </c>
      <c r="C213" s="102">
        <v>3.7000000000000002E-3</v>
      </c>
      <c r="D213" s="107">
        <f t="shared" si="3"/>
        <v>1053039.6780308208</v>
      </c>
    </row>
    <row r="214" spans="2:4" x14ac:dyDescent="0.25">
      <c r="B214" s="101">
        <v>38961</v>
      </c>
      <c r="C214" s="102">
        <v>2.8999999999999998E-3</v>
      </c>
      <c r="D214" s="107">
        <f t="shared" si="3"/>
        <v>1056093.4930971102</v>
      </c>
    </row>
    <row r="215" spans="2:4" x14ac:dyDescent="0.25">
      <c r="B215" s="101">
        <v>38991</v>
      </c>
      <c r="C215" s="102">
        <v>4.7000000000000002E-3</v>
      </c>
      <c r="D215" s="107">
        <f t="shared" si="3"/>
        <v>1061057.1325146665</v>
      </c>
    </row>
    <row r="216" spans="2:4" x14ac:dyDescent="0.25">
      <c r="B216" s="101">
        <v>39022</v>
      </c>
      <c r="C216" s="102">
        <v>7.4999999999999997E-3</v>
      </c>
      <c r="D216" s="107">
        <f t="shared" si="3"/>
        <v>1069015.0610085267</v>
      </c>
    </row>
    <row r="217" spans="2:4" x14ac:dyDescent="0.25">
      <c r="B217" s="101">
        <v>39052</v>
      </c>
      <c r="C217" s="102">
        <v>3.2000000000000002E-3</v>
      </c>
      <c r="D217" s="107">
        <f t="shared" si="3"/>
        <v>1072435.909203754</v>
      </c>
    </row>
    <row r="218" spans="2:4" x14ac:dyDescent="0.25">
      <c r="B218" s="101">
        <v>39083</v>
      </c>
      <c r="C218" s="102">
        <v>5.0000000000000001E-3</v>
      </c>
      <c r="D218" s="107">
        <f t="shared" si="3"/>
        <v>1077798.0887497726</v>
      </c>
    </row>
    <row r="219" spans="2:4" x14ac:dyDescent="0.25">
      <c r="B219" s="101">
        <v>39114</v>
      </c>
      <c r="C219" s="102">
        <v>2.7000000000000001E-3</v>
      </c>
      <c r="D219" s="107">
        <f t="shared" si="3"/>
        <v>1080708.143589397</v>
      </c>
    </row>
    <row r="220" spans="2:4" x14ac:dyDescent="0.25">
      <c r="B220" s="101">
        <v>39142</v>
      </c>
      <c r="C220" s="102">
        <v>3.3999999999999998E-3</v>
      </c>
      <c r="D220" s="107">
        <f t="shared" si="3"/>
        <v>1084382.5512776009</v>
      </c>
    </row>
    <row r="221" spans="2:4" x14ac:dyDescent="0.25">
      <c r="B221" s="101">
        <v>39173</v>
      </c>
      <c r="C221" s="102">
        <v>4.0000000000000002E-4</v>
      </c>
      <c r="D221" s="107">
        <f t="shared" si="3"/>
        <v>1084816.3042981119</v>
      </c>
    </row>
    <row r="222" spans="2:4" x14ac:dyDescent="0.25">
      <c r="B222" s="101">
        <v>39203</v>
      </c>
      <c r="C222" s="102">
        <v>4.0000000000000002E-4</v>
      </c>
      <c r="D222" s="107">
        <f t="shared" si="3"/>
        <v>1085250.2308198311</v>
      </c>
    </row>
    <row r="223" spans="2:4" x14ac:dyDescent="0.25">
      <c r="B223" s="101">
        <v>39234</v>
      </c>
      <c r="C223" s="102">
        <v>2.5999999999999999E-3</v>
      </c>
      <c r="D223" s="107">
        <f t="shared" si="3"/>
        <v>1088071.8814199627</v>
      </c>
    </row>
    <row r="224" spans="2:4" x14ac:dyDescent="0.25">
      <c r="B224" s="101">
        <v>39264</v>
      </c>
      <c r="C224" s="102">
        <v>2.8E-3</v>
      </c>
      <c r="D224" s="107">
        <f t="shared" si="3"/>
        <v>1091118.4826879385</v>
      </c>
    </row>
    <row r="225" spans="2:4" x14ac:dyDescent="0.25">
      <c r="B225" s="101">
        <v>39295</v>
      </c>
      <c r="C225" s="102">
        <v>9.7999999999999997E-3</v>
      </c>
      <c r="D225" s="107">
        <f t="shared" si="3"/>
        <v>1101811.4438182802</v>
      </c>
    </row>
    <row r="226" spans="2:4" x14ac:dyDescent="0.25">
      <c r="B226" s="101">
        <v>39326</v>
      </c>
      <c r="C226" s="102">
        <v>1.29E-2</v>
      </c>
      <c r="D226" s="107">
        <f t="shared" si="3"/>
        <v>1116024.8114435358</v>
      </c>
    </row>
    <row r="227" spans="2:4" x14ac:dyDescent="0.25">
      <c r="B227" s="101">
        <v>39356</v>
      </c>
      <c r="C227" s="102">
        <v>1.0500000000000001E-2</v>
      </c>
      <c r="D227" s="107">
        <f t="shared" si="3"/>
        <v>1127743.071963693</v>
      </c>
    </row>
    <row r="228" spans="2:4" x14ac:dyDescent="0.25">
      <c r="B228" s="101">
        <v>39387</v>
      </c>
      <c r="C228" s="102">
        <v>6.8999999999999999E-3</v>
      </c>
      <c r="D228" s="107">
        <f t="shared" si="3"/>
        <v>1135524.4991602425</v>
      </c>
    </row>
    <row r="229" spans="2:4" x14ac:dyDescent="0.25">
      <c r="B229" s="101">
        <v>39417</v>
      </c>
      <c r="C229" s="102">
        <v>1.7600000000000001E-2</v>
      </c>
      <c r="D229" s="107">
        <f t="shared" si="3"/>
        <v>1155509.7303454629</v>
      </c>
    </row>
    <row r="230" spans="2:4" x14ac:dyDescent="0.25">
      <c r="B230" s="101">
        <v>39448</v>
      </c>
      <c r="C230" s="102">
        <v>1.09E-2</v>
      </c>
      <c r="D230" s="107">
        <f t="shared" si="3"/>
        <v>1168104.7864062283</v>
      </c>
    </row>
    <row r="231" spans="2:4" x14ac:dyDescent="0.25">
      <c r="B231" s="101">
        <v>39479</v>
      </c>
      <c r="C231" s="102">
        <v>5.3E-3</v>
      </c>
      <c r="D231" s="107">
        <f t="shared" si="3"/>
        <v>1174295.7417741814</v>
      </c>
    </row>
    <row r="232" spans="2:4" x14ac:dyDescent="0.25">
      <c r="B232" s="101">
        <v>39508</v>
      </c>
      <c r="C232" s="102">
        <v>7.4000000000000003E-3</v>
      </c>
      <c r="D232" s="107">
        <f t="shared" si="3"/>
        <v>1182985.5302633103</v>
      </c>
    </row>
    <row r="233" spans="2:4" x14ac:dyDescent="0.25">
      <c r="B233" s="101">
        <v>39539</v>
      </c>
      <c r="C233" s="102">
        <v>6.8999999999999999E-3</v>
      </c>
      <c r="D233" s="107">
        <f t="shared" si="3"/>
        <v>1191148.130422127</v>
      </c>
    </row>
    <row r="234" spans="2:4" x14ac:dyDescent="0.25">
      <c r="B234" s="101">
        <v>39569</v>
      </c>
      <c r="C234" s="102">
        <v>1.61E-2</v>
      </c>
      <c r="D234" s="107">
        <f t="shared" si="3"/>
        <v>1210325.6153219233</v>
      </c>
    </row>
    <row r="235" spans="2:4" x14ac:dyDescent="0.25">
      <c r="B235" s="101">
        <v>39600</v>
      </c>
      <c r="C235" s="102">
        <v>1.9800000000000002E-2</v>
      </c>
      <c r="D235" s="107">
        <f t="shared" si="3"/>
        <v>1234290.0625052974</v>
      </c>
    </row>
    <row r="236" spans="2:4" x14ac:dyDescent="0.25">
      <c r="B236" s="101">
        <v>39630</v>
      </c>
      <c r="C236" s="102">
        <v>1.7600000000000001E-2</v>
      </c>
      <c r="D236" s="107">
        <f t="shared" si="3"/>
        <v>1256013.5676053907</v>
      </c>
    </row>
    <row r="237" spans="2:4" x14ac:dyDescent="0.25">
      <c r="B237" s="101">
        <v>39661</v>
      </c>
      <c r="C237" s="102">
        <v>-3.2000000000000002E-3</v>
      </c>
      <c r="D237" s="107">
        <f t="shared" si="3"/>
        <v>1251994.3241890534</v>
      </c>
    </row>
    <row r="238" spans="2:4" x14ac:dyDescent="0.25">
      <c r="B238" s="101">
        <v>39692</v>
      </c>
      <c r="C238" s="102">
        <v>1.1000000000000001E-3</v>
      </c>
      <c r="D238" s="107">
        <f t="shared" si="3"/>
        <v>1253371.5179456614</v>
      </c>
    </row>
    <row r="239" spans="2:4" x14ac:dyDescent="0.25">
      <c r="B239" s="101">
        <v>39722</v>
      </c>
      <c r="C239" s="102">
        <v>9.7999999999999997E-3</v>
      </c>
      <c r="D239" s="107">
        <f t="shared" si="3"/>
        <v>1265654.5588215289</v>
      </c>
    </row>
    <row r="240" spans="2:4" x14ac:dyDescent="0.25">
      <c r="B240" s="101">
        <v>39753</v>
      </c>
      <c r="C240" s="102">
        <v>3.8E-3</v>
      </c>
      <c r="D240" s="107">
        <f t="shared" si="3"/>
        <v>1270464.0461450508</v>
      </c>
    </row>
    <row r="241" spans="2:4" x14ac:dyDescent="0.25">
      <c r="B241" s="101">
        <v>39783</v>
      </c>
      <c r="C241" s="102">
        <v>-1.2999999999999999E-3</v>
      </c>
      <c r="D241" s="107">
        <f t="shared" si="3"/>
        <v>1268812.4428850622</v>
      </c>
    </row>
    <row r="242" spans="2:4" x14ac:dyDescent="0.25">
      <c r="B242" s="101">
        <v>39814</v>
      </c>
      <c r="C242" s="102">
        <v>-4.4000000000000003E-3</v>
      </c>
      <c r="D242" s="107">
        <f t="shared" si="3"/>
        <v>1263229.668136368</v>
      </c>
    </row>
    <row r="243" spans="2:4" x14ac:dyDescent="0.25">
      <c r="B243" s="101">
        <v>39845</v>
      </c>
      <c r="C243" s="102">
        <v>2.5999999999999999E-3</v>
      </c>
      <c r="D243" s="107">
        <f t="shared" si="3"/>
        <v>1266514.0652735224</v>
      </c>
    </row>
    <row r="244" spans="2:4" x14ac:dyDescent="0.25">
      <c r="B244" s="101">
        <v>39873</v>
      </c>
      <c r="C244" s="102">
        <v>-7.4000000000000003E-3</v>
      </c>
      <c r="D244" s="107">
        <f t="shared" si="3"/>
        <v>1257141.8611904983</v>
      </c>
    </row>
    <row r="245" spans="2:4" x14ac:dyDescent="0.25">
      <c r="B245" s="101">
        <v>39904</v>
      </c>
      <c r="C245" s="102">
        <v>-1.5E-3</v>
      </c>
      <c r="D245" s="107">
        <f t="shared" si="3"/>
        <v>1255256.1483987127</v>
      </c>
    </row>
    <row r="246" spans="2:4" x14ac:dyDescent="0.25">
      <c r="B246" s="101">
        <v>39934</v>
      </c>
      <c r="C246" s="102">
        <v>-6.9999999999999999E-4</v>
      </c>
      <c r="D246" s="107">
        <f t="shared" si="3"/>
        <v>1254377.4690948336</v>
      </c>
    </row>
    <row r="247" spans="2:4" x14ac:dyDescent="0.25">
      <c r="B247" s="101">
        <v>39965</v>
      </c>
      <c r="C247" s="102">
        <v>-1E-3</v>
      </c>
      <c r="D247" s="107">
        <f t="shared" si="3"/>
        <v>1253123.0916257387</v>
      </c>
    </row>
    <row r="248" spans="2:4" x14ac:dyDescent="0.25">
      <c r="B248" s="101">
        <v>39995</v>
      </c>
      <c r="C248" s="102">
        <v>-4.3E-3</v>
      </c>
      <c r="D248" s="107">
        <f t="shared" si="3"/>
        <v>1247734.6623317481</v>
      </c>
    </row>
    <row r="249" spans="2:4" x14ac:dyDescent="0.25">
      <c r="B249" s="101">
        <v>40026</v>
      </c>
      <c r="C249" s="102">
        <v>-3.5999999999999999E-3</v>
      </c>
      <c r="D249" s="107">
        <f t="shared" si="3"/>
        <v>1243242.8175473537</v>
      </c>
    </row>
    <row r="250" spans="2:4" x14ac:dyDescent="0.25">
      <c r="B250" s="101">
        <v>40057</v>
      </c>
      <c r="C250" s="102">
        <v>4.1999999999999997E-3</v>
      </c>
      <c r="D250" s="107">
        <f t="shared" si="3"/>
        <v>1248464.4373810526</v>
      </c>
    </row>
    <row r="251" spans="2:4" x14ac:dyDescent="0.25">
      <c r="B251" s="101">
        <v>40087</v>
      </c>
      <c r="C251" s="102">
        <v>5.0000000000000001E-4</v>
      </c>
      <c r="D251" s="107">
        <f t="shared" si="3"/>
        <v>1249088.6695997431</v>
      </c>
    </row>
    <row r="252" spans="2:4" x14ac:dyDescent="0.25">
      <c r="B252" s="101">
        <v>40118</v>
      </c>
      <c r="C252" s="102">
        <v>1E-3</v>
      </c>
      <c r="D252" s="107">
        <f t="shared" si="3"/>
        <v>1250337.7582693426</v>
      </c>
    </row>
    <row r="253" spans="2:4" x14ac:dyDescent="0.25">
      <c r="B253" s="101">
        <v>40148</v>
      </c>
      <c r="C253" s="102">
        <v>-2.5999999999999999E-3</v>
      </c>
      <c r="D253" s="107">
        <f t="shared" si="3"/>
        <v>1247086.8800978423</v>
      </c>
    </row>
    <row r="254" spans="2:4" x14ac:dyDescent="0.25">
      <c r="B254" s="101">
        <v>40179</v>
      </c>
      <c r="C254" s="102">
        <v>6.3E-3</v>
      </c>
      <c r="D254" s="107">
        <f t="shared" si="3"/>
        <v>1254943.5274424588</v>
      </c>
    </row>
    <row r="255" spans="2:4" x14ac:dyDescent="0.25">
      <c r="B255" s="101">
        <v>40210</v>
      </c>
      <c r="C255" s="102">
        <v>1.18E-2</v>
      </c>
      <c r="D255" s="107">
        <f t="shared" si="3"/>
        <v>1269751.8610662799</v>
      </c>
    </row>
    <row r="256" spans="2:4" x14ac:dyDescent="0.25">
      <c r="B256" s="101">
        <v>40238</v>
      </c>
      <c r="C256" s="102">
        <v>9.4000000000000004E-3</v>
      </c>
      <c r="D256" s="107">
        <f t="shared" si="3"/>
        <v>1281687.5285603032</v>
      </c>
    </row>
    <row r="257" spans="2:4" x14ac:dyDescent="0.25">
      <c r="B257" s="101">
        <v>40269</v>
      </c>
      <c r="C257" s="102">
        <v>7.7000000000000002E-3</v>
      </c>
      <c r="D257" s="107">
        <f t="shared" si="3"/>
        <v>1291556.5225302174</v>
      </c>
    </row>
    <row r="258" spans="2:4" x14ac:dyDescent="0.25">
      <c r="B258" s="101">
        <v>40299</v>
      </c>
      <c r="C258" s="102">
        <v>1.1900000000000001E-2</v>
      </c>
      <c r="D258" s="107">
        <f t="shared" si="3"/>
        <v>1306926.045148327</v>
      </c>
    </row>
    <row r="259" spans="2:4" x14ac:dyDescent="0.25">
      <c r="B259" s="101">
        <v>40330</v>
      </c>
      <c r="C259" s="102">
        <v>8.5000000000000006E-3</v>
      </c>
      <c r="D259" s="107">
        <f t="shared" si="3"/>
        <v>1318034.9165320878</v>
      </c>
    </row>
    <row r="260" spans="2:4" x14ac:dyDescent="0.25">
      <c r="B260" s="101">
        <v>40360</v>
      </c>
      <c r="C260" s="102">
        <v>1.5E-3</v>
      </c>
      <c r="D260" s="107">
        <f t="shared" si="3"/>
        <v>1320011.9689068859</v>
      </c>
    </row>
    <row r="261" spans="2:4" x14ac:dyDescent="0.25">
      <c r="B261" s="101">
        <v>40391</v>
      </c>
      <c r="C261" s="102">
        <v>7.7000000000000002E-3</v>
      </c>
      <c r="D261" s="107">
        <f t="shared" si="3"/>
        <v>1330176.061067469</v>
      </c>
    </row>
    <row r="262" spans="2:4" x14ac:dyDescent="0.25">
      <c r="B262" s="101">
        <v>40422</v>
      </c>
      <c r="C262" s="102">
        <v>1.15E-2</v>
      </c>
      <c r="D262" s="107">
        <f t="shared" si="3"/>
        <v>1345473.0857697448</v>
      </c>
    </row>
    <row r="263" spans="2:4" x14ac:dyDescent="0.25">
      <c r="B263" s="101">
        <v>40452</v>
      </c>
      <c r="C263" s="102">
        <v>1.01E-2</v>
      </c>
      <c r="D263" s="107">
        <f t="shared" si="3"/>
        <v>1359062.3639360191</v>
      </c>
    </row>
    <row r="264" spans="2:4" x14ac:dyDescent="0.25">
      <c r="B264" s="101">
        <v>40483</v>
      </c>
      <c r="C264" s="102">
        <v>1.4500000000000001E-2</v>
      </c>
      <c r="D264" s="107">
        <f t="shared" si="3"/>
        <v>1378768.7682130914</v>
      </c>
    </row>
    <row r="265" spans="2:4" x14ac:dyDescent="0.25">
      <c r="B265" s="101">
        <v>40513</v>
      </c>
      <c r="C265" s="102">
        <v>6.8999999999999999E-3</v>
      </c>
      <c r="D265" s="107">
        <f t="shared" si="3"/>
        <v>1388282.2727137615</v>
      </c>
    </row>
    <row r="266" spans="2:4" x14ac:dyDescent="0.25">
      <c r="B266" s="101">
        <v>40544</v>
      </c>
      <c r="C266" s="102">
        <v>7.9000000000000008E-3</v>
      </c>
      <c r="D266" s="107">
        <f t="shared" si="3"/>
        <v>1399249.7026682002</v>
      </c>
    </row>
  </sheetData>
  <phoneticPr fontId="32" type="noConversion"/>
  <pageMargins left="0.511811024" right="0.511811024" top="0.78740157499999996" bottom="0.78740157499999996" header="0.31496062000000002" footer="0.3149606200000000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E6"/>
  <sheetViews>
    <sheetView zoomScale="230" zoomScaleNormal="230" workbookViewId="0">
      <selection activeCell="D8" sqref="D8"/>
    </sheetView>
  </sheetViews>
  <sheetFormatPr defaultColWidth="9.1796875" defaultRowHeight="14.5" x14ac:dyDescent="0.35"/>
  <cols>
    <col min="1" max="1" width="12.1796875" style="142" customWidth="1"/>
    <col min="2" max="4" width="9.1796875" style="142"/>
    <col min="5" max="5" width="10.7265625" style="142" customWidth="1"/>
    <col min="6" max="16384" width="9.1796875" style="142"/>
  </cols>
  <sheetData>
    <row r="1" spans="1:5" x14ac:dyDescent="0.35">
      <c r="A1" s="142" t="s">
        <v>383</v>
      </c>
      <c r="B1" s="142">
        <v>3</v>
      </c>
      <c r="D1" s="142" t="s">
        <v>764</v>
      </c>
      <c r="E1" s="142" t="s">
        <v>804</v>
      </c>
    </row>
    <row r="2" spans="1:5" x14ac:dyDescent="0.35">
      <c r="A2" s="142" t="s">
        <v>804</v>
      </c>
      <c r="B2" s="143" t="str">
        <f>CHOOSE(B1,"José","Ana","Mariana","Flávia","Pedro")</f>
        <v>Mariana</v>
      </c>
      <c r="D2" s="142">
        <v>1</v>
      </c>
      <c r="E2" s="142" t="s">
        <v>808</v>
      </c>
    </row>
    <row r="3" spans="1:5" x14ac:dyDescent="0.35">
      <c r="D3" s="142">
        <v>2</v>
      </c>
      <c r="E3" s="142" t="s">
        <v>1050</v>
      </c>
    </row>
    <row r="4" spans="1:5" x14ac:dyDescent="0.35">
      <c r="D4" s="142">
        <v>3</v>
      </c>
      <c r="E4" s="142" t="s">
        <v>1048</v>
      </c>
    </row>
    <row r="5" spans="1:5" x14ac:dyDescent="0.35">
      <c r="D5" s="142">
        <v>4</v>
      </c>
      <c r="E5" s="142" t="s">
        <v>1046</v>
      </c>
    </row>
    <row r="6" spans="1:5" x14ac:dyDescent="0.35">
      <c r="D6" s="142">
        <v>5</v>
      </c>
      <c r="E6" s="142" t="s">
        <v>743</v>
      </c>
    </row>
  </sheetData>
  <pageMargins left="0.511811024" right="0.511811024" top="0.78740157499999996" bottom="0.78740157499999996" header="0.31496062000000002" footer="0.31496062000000002"/>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100-000000000000}">
  <dimension ref="B2:F266"/>
  <sheetViews>
    <sheetView workbookViewId="0">
      <selection activeCell="N26" sqref="N26"/>
    </sheetView>
  </sheetViews>
  <sheetFormatPr defaultColWidth="9.1796875" defaultRowHeight="12.5" x14ac:dyDescent="0.25"/>
  <cols>
    <col min="1" max="1" width="9.1796875" style="3"/>
    <col min="2" max="2" width="12.54296875" style="3" customWidth="1"/>
    <col min="3" max="3" width="9.26953125" style="3" bestFit="1" customWidth="1"/>
    <col min="4" max="4" width="17.1796875" style="73" customWidth="1"/>
    <col min="5" max="5" width="10.54296875" style="3" customWidth="1"/>
    <col min="6" max="6" width="18.26953125" style="3" customWidth="1"/>
    <col min="7" max="16384" width="9.1796875" style="3"/>
  </cols>
  <sheetData>
    <row r="2" spans="2:6" ht="15.5" x14ac:dyDescent="0.35">
      <c r="B2" s="28"/>
    </row>
    <row r="4" spans="2:6" x14ac:dyDescent="0.25">
      <c r="B4" s="95" t="s">
        <v>679</v>
      </c>
    </row>
    <row r="5" spans="2:6" x14ac:dyDescent="0.25">
      <c r="B5" s="95" t="s">
        <v>680</v>
      </c>
    </row>
    <row r="6" spans="2:6" x14ac:dyDescent="0.25">
      <c r="B6" s="95"/>
    </row>
    <row r="7" spans="2:6" x14ac:dyDescent="0.25">
      <c r="B7" s="95" t="s">
        <v>681</v>
      </c>
      <c r="C7" s="110">
        <v>39142</v>
      </c>
      <c r="E7" s="108" t="s">
        <v>684</v>
      </c>
      <c r="F7" s="113">
        <f>+C9*(1+F11)</f>
        <v>6990.310802151389</v>
      </c>
    </row>
    <row r="8" spans="2:6" x14ac:dyDescent="0.25">
      <c r="B8" s="95" t="s">
        <v>682</v>
      </c>
      <c r="C8" s="110">
        <v>40299</v>
      </c>
    </row>
    <row r="9" spans="2:6" x14ac:dyDescent="0.25">
      <c r="B9" s="95" t="s">
        <v>683</v>
      </c>
      <c r="C9" s="111">
        <v>5800</v>
      </c>
      <c r="E9" s="114" t="s">
        <v>685</v>
      </c>
      <c r="F9" s="115">
        <f>VLOOKUP(C7,$B$14:$D$266,3)</f>
        <v>1084382.5512776009</v>
      </c>
    </row>
    <row r="10" spans="2:6" x14ac:dyDescent="0.25">
      <c r="E10" s="114" t="s">
        <v>686</v>
      </c>
      <c r="F10" s="115">
        <f>VLOOKUP(C8,$B$14:$D$266,3)</f>
        <v>1306926.045148327</v>
      </c>
    </row>
    <row r="11" spans="2:6" x14ac:dyDescent="0.25">
      <c r="E11" s="114" t="s">
        <v>687</v>
      </c>
      <c r="F11" s="116">
        <f>+(F10/F9)-1</f>
        <v>0.2052260003709292</v>
      </c>
    </row>
    <row r="13" spans="2:6" x14ac:dyDescent="0.25">
      <c r="B13" s="95" t="s">
        <v>678</v>
      </c>
      <c r="C13" s="95" t="s">
        <v>677</v>
      </c>
      <c r="D13" s="105" t="s">
        <v>676</v>
      </c>
    </row>
    <row r="14" spans="2:6" x14ac:dyDescent="0.25">
      <c r="B14" s="101">
        <v>32874</v>
      </c>
      <c r="C14" s="102">
        <v>0.61460000000000004</v>
      </c>
      <c r="D14" s="106">
        <f>1+C14</f>
        <v>1.6146</v>
      </c>
    </row>
    <row r="15" spans="2:6" x14ac:dyDescent="0.25">
      <c r="B15" s="101">
        <v>32905</v>
      </c>
      <c r="C15" s="102">
        <v>0.81289999999999996</v>
      </c>
      <c r="D15" s="107">
        <f>+(1+C15)*D14</f>
        <v>2.9271083400000002</v>
      </c>
    </row>
    <row r="16" spans="2:6" x14ac:dyDescent="0.25">
      <c r="B16" s="101">
        <v>32933</v>
      </c>
      <c r="C16" s="102">
        <v>0.83950000000000002</v>
      </c>
      <c r="D16" s="107">
        <f t="shared" ref="D16:D79" si="0">+(1+C16)*D15</f>
        <v>5.3844157914300004</v>
      </c>
    </row>
    <row r="17" spans="2:4" x14ac:dyDescent="0.25">
      <c r="B17" s="101">
        <v>32964</v>
      </c>
      <c r="C17" s="102">
        <v>0.28349999999999997</v>
      </c>
      <c r="D17" s="107">
        <f t="shared" si="0"/>
        <v>6.9108976683004055</v>
      </c>
    </row>
    <row r="18" spans="2:4" x14ac:dyDescent="0.25">
      <c r="B18" s="101">
        <v>32994</v>
      </c>
      <c r="C18" s="102">
        <v>5.9299999999999999E-2</v>
      </c>
      <c r="D18" s="107">
        <f t="shared" si="0"/>
        <v>7.3207139000306185</v>
      </c>
    </row>
    <row r="19" spans="2:4" x14ac:dyDescent="0.25">
      <c r="B19" s="101">
        <v>33025</v>
      </c>
      <c r="C19" s="102">
        <v>9.9400000000000002E-2</v>
      </c>
      <c r="D19" s="107">
        <f t="shared" si="0"/>
        <v>8.048392861693662</v>
      </c>
    </row>
    <row r="20" spans="2:4" x14ac:dyDescent="0.25">
      <c r="B20" s="101">
        <v>33055</v>
      </c>
      <c r="C20" s="102">
        <v>0.1201</v>
      </c>
      <c r="D20" s="107">
        <f t="shared" si="0"/>
        <v>9.0150048443830713</v>
      </c>
    </row>
    <row r="21" spans="2:4" x14ac:dyDescent="0.25">
      <c r="B21" s="101">
        <v>33086</v>
      </c>
      <c r="C21" s="102">
        <v>0.13619999999999999</v>
      </c>
      <c r="D21" s="107">
        <f t="shared" si="0"/>
        <v>10.242848504188046</v>
      </c>
    </row>
    <row r="22" spans="2:4" x14ac:dyDescent="0.25">
      <c r="B22" s="101">
        <v>33117</v>
      </c>
      <c r="C22" s="102">
        <v>0.128</v>
      </c>
      <c r="D22" s="107">
        <f t="shared" si="0"/>
        <v>11.553933112724117</v>
      </c>
    </row>
    <row r="23" spans="2:4" x14ac:dyDescent="0.25">
      <c r="B23" s="101">
        <v>33147</v>
      </c>
      <c r="C23" s="102">
        <v>0.12970000000000001</v>
      </c>
      <c r="D23" s="107">
        <f t="shared" si="0"/>
        <v>13.052478237444435</v>
      </c>
    </row>
    <row r="24" spans="2:4" x14ac:dyDescent="0.25">
      <c r="B24" s="101">
        <v>33178</v>
      </c>
      <c r="C24" s="102">
        <v>0.1686</v>
      </c>
      <c r="D24" s="107">
        <f t="shared" si="0"/>
        <v>15.253126068277567</v>
      </c>
    </row>
    <row r="25" spans="2:4" x14ac:dyDescent="0.25">
      <c r="B25" s="101">
        <v>33208</v>
      </c>
      <c r="C25" s="103">
        <v>0.18</v>
      </c>
      <c r="D25" s="107">
        <f t="shared" si="0"/>
        <v>17.998688760567529</v>
      </c>
    </row>
    <row r="26" spans="2:4" x14ac:dyDescent="0.25">
      <c r="B26" s="101">
        <v>33239</v>
      </c>
      <c r="C26" s="102">
        <v>0.17699999999999999</v>
      </c>
      <c r="D26" s="107">
        <f t="shared" si="0"/>
        <v>21.184456671187981</v>
      </c>
    </row>
    <row r="27" spans="2:4" x14ac:dyDescent="0.25">
      <c r="B27" s="101">
        <v>33270</v>
      </c>
      <c r="C27" s="102">
        <v>0.2102</v>
      </c>
      <c r="D27" s="107">
        <f t="shared" si="0"/>
        <v>25.637429463471694</v>
      </c>
    </row>
    <row r="28" spans="2:4" x14ac:dyDescent="0.25">
      <c r="B28" s="101">
        <v>33298</v>
      </c>
      <c r="C28" s="102">
        <v>9.1899999999999996E-2</v>
      </c>
      <c r="D28" s="107">
        <f t="shared" si="0"/>
        <v>27.993509231164744</v>
      </c>
    </row>
    <row r="29" spans="2:4" x14ac:dyDescent="0.25">
      <c r="B29" s="101">
        <v>33329</v>
      </c>
      <c r="C29" s="102">
        <v>7.8100000000000003E-2</v>
      </c>
      <c r="D29" s="107">
        <f t="shared" si="0"/>
        <v>30.179802302118713</v>
      </c>
    </row>
    <row r="30" spans="2:4" x14ac:dyDescent="0.25">
      <c r="B30" s="101">
        <v>33359</v>
      </c>
      <c r="C30" s="102">
        <v>7.4800000000000005E-2</v>
      </c>
      <c r="D30" s="107">
        <f t="shared" si="0"/>
        <v>32.43725151431719</v>
      </c>
    </row>
    <row r="31" spans="2:4" x14ac:dyDescent="0.25">
      <c r="B31" s="101">
        <v>33390</v>
      </c>
      <c r="C31" s="102">
        <v>8.48E-2</v>
      </c>
      <c r="D31" s="107">
        <f t="shared" si="0"/>
        <v>35.187930442731286</v>
      </c>
    </row>
    <row r="32" spans="2:4" x14ac:dyDescent="0.25">
      <c r="B32" s="101">
        <v>33420</v>
      </c>
      <c r="C32" s="102">
        <v>0.13220000000000001</v>
      </c>
      <c r="D32" s="107">
        <f t="shared" si="0"/>
        <v>39.839774847260365</v>
      </c>
    </row>
    <row r="33" spans="2:4" x14ac:dyDescent="0.25">
      <c r="B33" s="101">
        <v>33451</v>
      </c>
      <c r="C33" s="102">
        <v>0.1525</v>
      </c>
      <c r="D33" s="107">
        <f t="shared" si="0"/>
        <v>45.915340511467576</v>
      </c>
    </row>
    <row r="34" spans="2:4" x14ac:dyDescent="0.25">
      <c r="B34" s="101">
        <v>33482</v>
      </c>
      <c r="C34" s="102">
        <v>0.14929999999999999</v>
      </c>
      <c r="D34" s="107">
        <f t="shared" si="0"/>
        <v>52.770500849829688</v>
      </c>
    </row>
    <row r="35" spans="2:4" x14ac:dyDescent="0.25">
      <c r="B35" s="101">
        <v>33512</v>
      </c>
      <c r="C35" s="102">
        <v>0.2263</v>
      </c>
      <c r="D35" s="107">
        <f t="shared" si="0"/>
        <v>64.712465192146141</v>
      </c>
    </row>
    <row r="36" spans="2:4" x14ac:dyDescent="0.25">
      <c r="B36" s="101">
        <v>33543</v>
      </c>
      <c r="C36" s="102">
        <v>0.25619999999999998</v>
      </c>
      <c r="D36" s="107">
        <f t="shared" si="0"/>
        <v>81.291798774373987</v>
      </c>
    </row>
    <row r="37" spans="2:4" x14ac:dyDescent="0.25">
      <c r="B37" s="101">
        <v>33573</v>
      </c>
      <c r="C37" s="102">
        <v>0.23630000000000001</v>
      </c>
      <c r="D37" s="107">
        <f t="shared" si="0"/>
        <v>100.50105082475855</v>
      </c>
    </row>
    <row r="38" spans="2:4" x14ac:dyDescent="0.25">
      <c r="B38" s="101">
        <v>33604</v>
      </c>
      <c r="C38" s="102">
        <v>0.2356</v>
      </c>
      <c r="D38" s="107">
        <f t="shared" si="0"/>
        <v>124.17909839907166</v>
      </c>
    </row>
    <row r="39" spans="2:4" x14ac:dyDescent="0.25">
      <c r="B39" s="101">
        <v>33635</v>
      </c>
      <c r="C39" s="102">
        <v>0.27860000000000001</v>
      </c>
      <c r="D39" s="107">
        <f t="shared" si="0"/>
        <v>158.77539521305303</v>
      </c>
    </row>
    <row r="40" spans="2:4" x14ac:dyDescent="0.25">
      <c r="B40" s="101">
        <v>33664</v>
      </c>
      <c r="C40" s="102">
        <v>0.21390000000000001</v>
      </c>
      <c r="D40" s="107">
        <f t="shared" si="0"/>
        <v>192.73745224912508</v>
      </c>
    </row>
    <row r="41" spans="2:4" x14ac:dyDescent="0.25">
      <c r="B41" s="101">
        <v>33695</v>
      </c>
      <c r="C41" s="102">
        <v>0.19939999999999999</v>
      </c>
      <c r="D41" s="107">
        <f t="shared" si="0"/>
        <v>231.16930022760064</v>
      </c>
    </row>
    <row r="42" spans="2:4" x14ac:dyDescent="0.25">
      <c r="B42" s="101">
        <v>33725</v>
      </c>
      <c r="C42" s="102">
        <v>0.20430000000000001</v>
      </c>
      <c r="D42" s="107">
        <f t="shared" si="0"/>
        <v>278.39718826409944</v>
      </c>
    </row>
    <row r="43" spans="2:4" x14ac:dyDescent="0.25">
      <c r="B43" s="101">
        <v>33756</v>
      </c>
      <c r="C43" s="102">
        <v>0.2361</v>
      </c>
      <c r="D43" s="107">
        <f t="shared" si="0"/>
        <v>344.12676441325334</v>
      </c>
    </row>
    <row r="44" spans="2:4" x14ac:dyDescent="0.25">
      <c r="B44" s="101">
        <v>33786</v>
      </c>
      <c r="C44" s="102">
        <v>0.21840000000000001</v>
      </c>
      <c r="D44" s="107">
        <f t="shared" si="0"/>
        <v>419.28404976110784</v>
      </c>
    </row>
    <row r="45" spans="2:4" x14ac:dyDescent="0.25">
      <c r="B45" s="101">
        <v>33817</v>
      </c>
      <c r="C45" s="102">
        <v>0.24629999999999999</v>
      </c>
      <c r="D45" s="107">
        <f t="shared" si="0"/>
        <v>522.55371121726864</v>
      </c>
    </row>
    <row r="46" spans="2:4" x14ac:dyDescent="0.25">
      <c r="B46" s="101">
        <v>33848</v>
      </c>
      <c r="C46" s="102">
        <v>0.25269999999999998</v>
      </c>
      <c r="D46" s="107">
        <f t="shared" si="0"/>
        <v>654.60303404187243</v>
      </c>
    </row>
    <row r="47" spans="2:4" x14ac:dyDescent="0.25">
      <c r="B47" s="101">
        <v>33878</v>
      </c>
      <c r="C47" s="102">
        <v>0.2676</v>
      </c>
      <c r="D47" s="107">
        <f t="shared" si="0"/>
        <v>829.77480595147756</v>
      </c>
    </row>
    <row r="48" spans="2:4" x14ac:dyDescent="0.25">
      <c r="B48" s="101">
        <v>33909</v>
      </c>
      <c r="C48" s="102">
        <v>0.23430000000000001</v>
      </c>
      <c r="D48" s="107">
        <f t="shared" si="0"/>
        <v>1024.1910429859088</v>
      </c>
    </row>
    <row r="49" spans="2:4" x14ac:dyDescent="0.25">
      <c r="B49" s="101">
        <v>33939</v>
      </c>
      <c r="C49" s="102">
        <v>0.25080000000000002</v>
      </c>
      <c r="D49" s="107">
        <f t="shared" si="0"/>
        <v>1281.0581565667746</v>
      </c>
    </row>
    <row r="50" spans="2:4" x14ac:dyDescent="0.25">
      <c r="B50" s="101">
        <v>33970</v>
      </c>
      <c r="C50" s="102">
        <v>0.25829999999999997</v>
      </c>
      <c r="D50" s="107">
        <f t="shared" si="0"/>
        <v>1611.9554784079726</v>
      </c>
    </row>
    <row r="51" spans="2:4" x14ac:dyDescent="0.25">
      <c r="B51" s="101">
        <v>34001</v>
      </c>
      <c r="C51" s="102">
        <v>0.28420000000000001</v>
      </c>
      <c r="D51" s="107">
        <f t="shared" si="0"/>
        <v>2070.0732253715182</v>
      </c>
    </row>
    <row r="52" spans="2:4" x14ac:dyDescent="0.25">
      <c r="B52" s="101">
        <v>34029</v>
      </c>
      <c r="C52" s="102">
        <v>0.26250000000000001</v>
      </c>
      <c r="D52" s="107">
        <f t="shared" si="0"/>
        <v>2613.4674470315417</v>
      </c>
    </row>
    <row r="53" spans="2:4" x14ac:dyDescent="0.25">
      <c r="B53" s="101">
        <v>34060</v>
      </c>
      <c r="C53" s="102">
        <v>0.2883</v>
      </c>
      <c r="D53" s="107">
        <f t="shared" si="0"/>
        <v>3366.9301120107352</v>
      </c>
    </row>
    <row r="54" spans="2:4" x14ac:dyDescent="0.25">
      <c r="B54" s="101">
        <v>34090</v>
      </c>
      <c r="C54" s="102">
        <v>0.29699999999999999</v>
      </c>
      <c r="D54" s="107">
        <f t="shared" si="0"/>
        <v>4366.908355277923</v>
      </c>
    </row>
    <row r="55" spans="2:4" x14ac:dyDescent="0.25">
      <c r="B55" s="101">
        <v>34121</v>
      </c>
      <c r="C55" s="102">
        <v>0.31490000000000001</v>
      </c>
      <c r="D55" s="107">
        <f t="shared" si="0"/>
        <v>5742.0477963549411</v>
      </c>
    </row>
    <row r="56" spans="2:4" x14ac:dyDescent="0.25">
      <c r="B56" s="101">
        <v>34151</v>
      </c>
      <c r="C56" s="102">
        <v>0.3125</v>
      </c>
      <c r="D56" s="107">
        <f t="shared" si="0"/>
        <v>7536.43773271586</v>
      </c>
    </row>
    <row r="57" spans="2:4" x14ac:dyDescent="0.25">
      <c r="B57" s="101">
        <v>34182</v>
      </c>
      <c r="C57" s="102">
        <v>0.31790000000000002</v>
      </c>
      <c r="D57" s="107">
        <f t="shared" si="0"/>
        <v>9932.2712879462324</v>
      </c>
    </row>
    <row r="58" spans="2:4" x14ac:dyDescent="0.25">
      <c r="B58" s="101">
        <v>34213</v>
      </c>
      <c r="C58" s="102">
        <v>0.3528</v>
      </c>
      <c r="D58" s="107">
        <f t="shared" si="0"/>
        <v>13436.376598333663</v>
      </c>
    </row>
    <row r="59" spans="2:4" x14ac:dyDescent="0.25">
      <c r="B59" s="101">
        <v>34243</v>
      </c>
      <c r="C59" s="102">
        <v>0.35039999999999999</v>
      </c>
      <c r="D59" s="107">
        <f t="shared" si="0"/>
        <v>18144.482958389781</v>
      </c>
    </row>
    <row r="60" spans="2:4" x14ac:dyDescent="0.25">
      <c r="B60" s="101">
        <v>34274</v>
      </c>
      <c r="C60" s="102">
        <v>0.36149999999999999</v>
      </c>
      <c r="D60" s="107">
        <f t="shared" si="0"/>
        <v>24703.713547847685</v>
      </c>
    </row>
    <row r="61" spans="2:4" x14ac:dyDescent="0.25">
      <c r="B61" s="101">
        <v>34304</v>
      </c>
      <c r="C61" s="102">
        <v>0.38319999999999999</v>
      </c>
      <c r="D61" s="107">
        <f t="shared" si="0"/>
        <v>34170.176579382918</v>
      </c>
    </row>
    <row r="62" spans="2:4" x14ac:dyDescent="0.25">
      <c r="B62" s="101">
        <v>34335</v>
      </c>
      <c r="C62" s="102">
        <v>0.39069999999999999</v>
      </c>
      <c r="D62" s="107">
        <f t="shared" si="0"/>
        <v>47520.464568947828</v>
      </c>
    </row>
    <row r="63" spans="2:4" x14ac:dyDescent="0.25">
      <c r="B63" s="101">
        <v>34366</v>
      </c>
      <c r="C63" s="102">
        <v>0.4078</v>
      </c>
      <c r="D63" s="107">
        <f t="shared" si="0"/>
        <v>66899.310020164747</v>
      </c>
    </row>
    <row r="64" spans="2:4" x14ac:dyDescent="0.25">
      <c r="B64" s="101">
        <v>34394</v>
      </c>
      <c r="C64" s="102">
        <v>0.45710000000000001</v>
      </c>
      <c r="D64" s="107">
        <f t="shared" si="0"/>
        <v>97478.984630382052</v>
      </c>
    </row>
    <row r="65" spans="2:4" x14ac:dyDescent="0.25">
      <c r="B65" s="101">
        <v>34425</v>
      </c>
      <c r="C65" s="102">
        <v>0.40920000000000001</v>
      </c>
      <c r="D65" s="107">
        <f t="shared" si="0"/>
        <v>137367.38514113438</v>
      </c>
    </row>
    <row r="66" spans="2:4" x14ac:dyDescent="0.25">
      <c r="B66" s="101">
        <v>34455</v>
      </c>
      <c r="C66" s="102">
        <v>0.42580000000000001</v>
      </c>
      <c r="D66" s="107">
        <f t="shared" si="0"/>
        <v>195858.41773422938</v>
      </c>
    </row>
    <row r="67" spans="2:4" x14ac:dyDescent="0.25">
      <c r="B67" s="101">
        <v>34486</v>
      </c>
      <c r="C67" s="102">
        <v>0.4521</v>
      </c>
      <c r="D67" s="107">
        <f t="shared" si="0"/>
        <v>284406.00839187449</v>
      </c>
    </row>
    <row r="68" spans="2:4" x14ac:dyDescent="0.25">
      <c r="B68" s="101">
        <v>34516</v>
      </c>
      <c r="C68" s="102">
        <v>4.3299999999999998E-2</v>
      </c>
      <c r="D68" s="107">
        <f t="shared" si="0"/>
        <v>296720.78855524265</v>
      </c>
    </row>
    <row r="69" spans="2:4" x14ac:dyDescent="0.25">
      <c r="B69" s="101">
        <v>34547</v>
      </c>
      <c r="C69" s="102">
        <v>3.9399999999999998E-2</v>
      </c>
      <c r="D69" s="107">
        <f t="shared" si="0"/>
        <v>308411.58762431925</v>
      </c>
    </row>
    <row r="70" spans="2:4" x14ac:dyDescent="0.25">
      <c r="B70" s="101">
        <v>34578</v>
      </c>
      <c r="C70" s="102">
        <v>1.7500000000000002E-2</v>
      </c>
      <c r="D70" s="107">
        <f t="shared" si="0"/>
        <v>313808.79040774488</v>
      </c>
    </row>
    <row r="71" spans="2:4" x14ac:dyDescent="0.25">
      <c r="B71" s="101">
        <v>34608</v>
      </c>
      <c r="C71" s="102">
        <v>1.8200000000000001E-2</v>
      </c>
      <c r="D71" s="107">
        <f t="shared" si="0"/>
        <v>319520.11039316584</v>
      </c>
    </row>
    <row r="72" spans="2:4" x14ac:dyDescent="0.25">
      <c r="B72" s="101">
        <v>34639</v>
      </c>
      <c r="C72" s="102">
        <v>2.8500000000000001E-2</v>
      </c>
      <c r="D72" s="107">
        <f t="shared" si="0"/>
        <v>328626.43353937106</v>
      </c>
    </row>
    <row r="73" spans="2:4" x14ac:dyDescent="0.25">
      <c r="B73" s="101">
        <v>34669</v>
      </c>
      <c r="C73" s="102">
        <v>8.3999999999999995E-3</v>
      </c>
      <c r="D73" s="107">
        <f t="shared" si="0"/>
        <v>331386.89558110177</v>
      </c>
    </row>
    <row r="74" spans="2:4" x14ac:dyDescent="0.25">
      <c r="B74" s="101">
        <v>34700</v>
      </c>
      <c r="C74" s="102">
        <v>9.1999999999999998E-3</v>
      </c>
      <c r="D74" s="107">
        <f t="shared" si="0"/>
        <v>334435.65502044791</v>
      </c>
    </row>
    <row r="75" spans="2:4" x14ac:dyDescent="0.25">
      <c r="B75" s="101">
        <v>34731</v>
      </c>
      <c r="C75" s="102">
        <v>1.3899999999999999E-2</v>
      </c>
      <c r="D75" s="107">
        <f t="shared" si="0"/>
        <v>339084.31062523217</v>
      </c>
    </row>
    <row r="76" spans="2:4" x14ac:dyDescent="0.25">
      <c r="B76" s="101">
        <v>34759</v>
      </c>
      <c r="C76" s="102">
        <v>1.12E-2</v>
      </c>
      <c r="D76" s="107">
        <f t="shared" si="0"/>
        <v>342882.05490423483</v>
      </c>
    </row>
    <row r="77" spans="2:4" x14ac:dyDescent="0.25">
      <c r="B77" s="101">
        <v>34790</v>
      </c>
      <c r="C77" s="102">
        <v>2.1000000000000001E-2</v>
      </c>
      <c r="D77" s="107">
        <f t="shared" si="0"/>
        <v>350082.57805722376</v>
      </c>
    </row>
    <row r="78" spans="2:4" x14ac:dyDescent="0.25">
      <c r="B78" s="101">
        <v>34820</v>
      </c>
      <c r="C78" s="102">
        <v>5.7999999999999996E-3</v>
      </c>
      <c r="D78" s="107">
        <f t="shared" si="0"/>
        <v>352113.05700995564</v>
      </c>
    </row>
    <row r="79" spans="2:4" x14ac:dyDescent="0.25">
      <c r="B79" s="101">
        <v>34851</v>
      </c>
      <c r="C79" s="102">
        <v>2.46E-2</v>
      </c>
      <c r="D79" s="107">
        <f t="shared" si="0"/>
        <v>360775.03821240051</v>
      </c>
    </row>
    <row r="80" spans="2:4" x14ac:dyDescent="0.25">
      <c r="B80" s="101">
        <v>34881</v>
      </c>
      <c r="C80" s="102">
        <v>1.8200000000000001E-2</v>
      </c>
      <c r="D80" s="107">
        <f t="shared" ref="D80:D143" si="1">+(1+C80)*D79</f>
        <v>367341.14390786621</v>
      </c>
    </row>
    <row r="81" spans="2:4" x14ac:dyDescent="0.25">
      <c r="B81" s="101">
        <v>34912</v>
      </c>
      <c r="C81" s="102">
        <v>2.1999999999999999E-2</v>
      </c>
      <c r="D81" s="107">
        <f t="shared" si="1"/>
        <v>375422.64907383925</v>
      </c>
    </row>
    <row r="82" spans="2:4" x14ac:dyDescent="0.25">
      <c r="B82" s="101">
        <v>34943</v>
      </c>
      <c r="C82" s="102">
        <v>-7.1000000000000004E-3</v>
      </c>
      <c r="D82" s="107">
        <f t="shared" si="1"/>
        <v>372757.14826541499</v>
      </c>
    </row>
    <row r="83" spans="2:4" x14ac:dyDescent="0.25">
      <c r="B83" s="101">
        <v>34973</v>
      </c>
      <c r="C83" s="102">
        <v>5.1999999999999998E-3</v>
      </c>
      <c r="D83" s="107">
        <f t="shared" si="1"/>
        <v>374695.48543639516</v>
      </c>
    </row>
    <row r="84" spans="2:4" x14ac:dyDescent="0.25">
      <c r="B84" s="101">
        <v>35004</v>
      </c>
      <c r="C84" s="102">
        <v>1.2E-2</v>
      </c>
      <c r="D84" s="107">
        <f t="shared" si="1"/>
        <v>379191.83126163192</v>
      </c>
    </row>
    <row r="85" spans="2:4" x14ac:dyDescent="0.25">
      <c r="B85" s="101">
        <v>35034</v>
      </c>
      <c r="C85" s="102">
        <v>7.1000000000000004E-3</v>
      </c>
      <c r="D85" s="107">
        <f t="shared" si="1"/>
        <v>381884.09326358954</v>
      </c>
    </row>
    <row r="86" spans="2:4" x14ac:dyDescent="0.25">
      <c r="B86" s="101">
        <v>35065</v>
      </c>
      <c r="C86" s="102">
        <v>1.7299999999999999E-2</v>
      </c>
      <c r="D86" s="107">
        <f t="shared" si="1"/>
        <v>388490.68807704968</v>
      </c>
    </row>
    <row r="87" spans="2:4" x14ac:dyDescent="0.25">
      <c r="B87" s="101">
        <v>35096</v>
      </c>
      <c r="C87" s="102">
        <v>9.7000000000000003E-3</v>
      </c>
      <c r="D87" s="107">
        <f t="shared" si="1"/>
        <v>392259.04775139707</v>
      </c>
    </row>
    <row r="88" spans="2:4" x14ac:dyDescent="0.25">
      <c r="B88" s="101">
        <v>35125</v>
      </c>
      <c r="C88" s="102">
        <v>4.0000000000000001E-3</v>
      </c>
      <c r="D88" s="107">
        <f t="shared" si="1"/>
        <v>393828.08394240268</v>
      </c>
    </row>
    <row r="89" spans="2:4" x14ac:dyDescent="0.25">
      <c r="B89" s="101">
        <v>35156</v>
      </c>
      <c r="C89" s="102">
        <v>3.2000000000000002E-3</v>
      </c>
      <c r="D89" s="107">
        <f t="shared" si="1"/>
        <v>395088.33381101838</v>
      </c>
    </row>
    <row r="90" spans="2:4" x14ac:dyDescent="0.25">
      <c r="B90" s="101">
        <v>35186</v>
      </c>
      <c r="C90" s="102">
        <v>1.55E-2</v>
      </c>
      <c r="D90" s="107">
        <f t="shared" si="1"/>
        <v>401212.20298508921</v>
      </c>
    </row>
    <row r="91" spans="2:4" x14ac:dyDescent="0.25">
      <c r="B91" s="101">
        <v>35217</v>
      </c>
      <c r="C91" s="102">
        <v>1.0200000000000001E-2</v>
      </c>
      <c r="D91" s="107">
        <f t="shared" si="1"/>
        <v>405304.56745553709</v>
      </c>
    </row>
    <row r="92" spans="2:4" x14ac:dyDescent="0.25">
      <c r="B92" s="101">
        <v>35247</v>
      </c>
      <c r="C92" s="102">
        <v>1.35E-2</v>
      </c>
      <c r="D92" s="107">
        <f t="shared" si="1"/>
        <v>410776.17911618686</v>
      </c>
    </row>
    <row r="93" spans="2:4" x14ac:dyDescent="0.25">
      <c r="B93" s="101">
        <v>35278</v>
      </c>
      <c r="C93" s="102">
        <v>2.8E-3</v>
      </c>
      <c r="D93" s="107">
        <f t="shared" si="1"/>
        <v>411926.35241771216</v>
      </c>
    </row>
    <row r="94" spans="2:4" x14ac:dyDescent="0.25">
      <c r="B94" s="101">
        <v>35309</v>
      </c>
      <c r="C94" s="102">
        <v>1E-3</v>
      </c>
      <c r="D94" s="107">
        <f t="shared" si="1"/>
        <v>412338.27877012984</v>
      </c>
    </row>
    <row r="95" spans="2:4" x14ac:dyDescent="0.25">
      <c r="B95" s="101">
        <v>35339</v>
      </c>
      <c r="C95" s="102">
        <v>1.9E-3</v>
      </c>
      <c r="D95" s="107">
        <f t="shared" si="1"/>
        <v>413121.72149979312</v>
      </c>
    </row>
    <row r="96" spans="2:4" x14ac:dyDescent="0.25">
      <c r="B96" s="101">
        <v>35370</v>
      </c>
      <c r="C96" s="102">
        <v>2E-3</v>
      </c>
      <c r="D96" s="107">
        <f t="shared" si="1"/>
        <v>413947.96494279272</v>
      </c>
    </row>
    <row r="97" spans="2:4" x14ac:dyDescent="0.25">
      <c r="B97" s="101">
        <v>35400</v>
      </c>
      <c r="C97" s="102">
        <v>7.3000000000000001E-3</v>
      </c>
      <c r="D97" s="107">
        <f t="shared" si="1"/>
        <v>416969.78508687514</v>
      </c>
    </row>
    <row r="98" spans="2:4" x14ac:dyDescent="0.25">
      <c r="B98" s="101">
        <v>35431</v>
      </c>
      <c r="C98" s="102">
        <v>1.77E-2</v>
      </c>
      <c r="D98" s="107">
        <f t="shared" si="1"/>
        <v>424350.15028291283</v>
      </c>
    </row>
    <row r="99" spans="2:4" x14ac:dyDescent="0.25">
      <c r="B99" s="101">
        <v>35462</v>
      </c>
      <c r="C99" s="102">
        <v>4.3E-3</v>
      </c>
      <c r="D99" s="107">
        <f t="shared" si="1"/>
        <v>426174.85592912935</v>
      </c>
    </row>
    <row r="100" spans="2:4" x14ac:dyDescent="0.25">
      <c r="B100" s="101">
        <v>35490</v>
      </c>
      <c r="C100" s="102">
        <v>1.15E-2</v>
      </c>
      <c r="D100" s="107">
        <f t="shared" si="1"/>
        <v>431075.86677231436</v>
      </c>
    </row>
    <row r="101" spans="2:4" x14ac:dyDescent="0.25">
      <c r="B101" s="101">
        <v>35521</v>
      </c>
      <c r="C101" s="102">
        <v>6.7999999999999996E-3</v>
      </c>
      <c r="D101" s="107">
        <f t="shared" si="1"/>
        <v>434007.18266636605</v>
      </c>
    </row>
    <row r="102" spans="2:4" x14ac:dyDescent="0.25">
      <c r="B102" s="101">
        <v>35551</v>
      </c>
      <c r="C102" s="102">
        <v>2.0999999999999999E-3</v>
      </c>
      <c r="D102" s="107">
        <f t="shared" si="1"/>
        <v>434918.59774996544</v>
      </c>
    </row>
    <row r="103" spans="2:4" x14ac:dyDescent="0.25">
      <c r="B103" s="101">
        <v>35582</v>
      </c>
      <c r="C103" s="102">
        <v>7.4000000000000003E-3</v>
      </c>
      <c r="D103" s="107">
        <f t="shared" si="1"/>
        <v>438136.99537331524</v>
      </c>
    </row>
    <row r="104" spans="2:4" x14ac:dyDescent="0.25">
      <c r="B104" s="101">
        <v>35612</v>
      </c>
      <c r="C104" s="102">
        <v>8.9999999999999998E-4</v>
      </c>
      <c r="D104" s="107">
        <f t="shared" si="1"/>
        <v>438531.31866915117</v>
      </c>
    </row>
    <row r="105" spans="2:4" x14ac:dyDescent="0.25">
      <c r="B105" s="101">
        <v>35643</v>
      </c>
      <c r="C105" s="102">
        <v>8.9999999999999998E-4</v>
      </c>
      <c r="D105" s="107">
        <f t="shared" si="1"/>
        <v>438925.99685595336</v>
      </c>
    </row>
    <row r="106" spans="2:4" x14ac:dyDescent="0.25">
      <c r="B106" s="101">
        <v>35674</v>
      </c>
      <c r="C106" s="102">
        <v>4.7999999999999996E-3</v>
      </c>
      <c r="D106" s="107">
        <f t="shared" si="1"/>
        <v>441032.84164086188</v>
      </c>
    </row>
    <row r="107" spans="2:4" x14ac:dyDescent="0.25">
      <c r="B107" s="101">
        <v>35704</v>
      </c>
      <c r="C107" s="102">
        <v>3.7000000000000002E-3</v>
      </c>
      <c r="D107" s="107">
        <f t="shared" si="1"/>
        <v>442664.66315493308</v>
      </c>
    </row>
    <row r="108" spans="2:4" x14ac:dyDescent="0.25">
      <c r="B108" s="101">
        <v>35735</v>
      </c>
      <c r="C108" s="102">
        <v>6.4000000000000003E-3</v>
      </c>
      <c r="D108" s="107">
        <f t="shared" si="1"/>
        <v>445497.71699912462</v>
      </c>
    </row>
    <row r="109" spans="2:4" x14ac:dyDescent="0.25">
      <c r="B109" s="101">
        <v>35765</v>
      </c>
      <c r="C109" s="102">
        <v>8.3999999999999995E-3</v>
      </c>
      <c r="D109" s="107">
        <f t="shared" si="1"/>
        <v>449239.89782191726</v>
      </c>
    </row>
    <row r="110" spans="2:4" x14ac:dyDescent="0.25">
      <c r="B110" s="101">
        <v>35796</v>
      </c>
      <c r="C110" s="102">
        <v>9.5999999999999992E-3</v>
      </c>
      <c r="D110" s="107">
        <f t="shared" si="1"/>
        <v>453552.60084100766</v>
      </c>
    </row>
    <row r="111" spans="2:4" x14ac:dyDescent="0.25">
      <c r="B111" s="101">
        <v>35827</v>
      </c>
      <c r="C111" s="102">
        <v>1.8E-3</v>
      </c>
      <c r="D111" s="107">
        <f t="shared" si="1"/>
        <v>454368.99552252149</v>
      </c>
    </row>
    <row r="112" spans="2:4" x14ac:dyDescent="0.25">
      <c r="B112" s="101">
        <v>35855</v>
      </c>
      <c r="C112" s="102">
        <v>1.9E-3</v>
      </c>
      <c r="D112" s="107">
        <f t="shared" si="1"/>
        <v>455232.29661401431</v>
      </c>
    </row>
    <row r="113" spans="2:4" x14ac:dyDescent="0.25">
      <c r="B113" s="101">
        <v>35886</v>
      </c>
      <c r="C113" s="102">
        <v>1.2999999999999999E-3</v>
      </c>
      <c r="D113" s="107">
        <f t="shared" si="1"/>
        <v>455824.09859961254</v>
      </c>
    </row>
    <row r="114" spans="2:4" x14ac:dyDescent="0.25">
      <c r="B114" s="101">
        <v>35916</v>
      </c>
      <c r="C114" s="102">
        <v>1.4E-3</v>
      </c>
      <c r="D114" s="107">
        <f t="shared" si="1"/>
        <v>456462.25233765203</v>
      </c>
    </row>
    <row r="115" spans="2:4" x14ac:dyDescent="0.25">
      <c r="B115" s="101">
        <v>35947</v>
      </c>
      <c r="C115" s="102">
        <v>3.8E-3</v>
      </c>
      <c r="D115" s="107">
        <f t="shared" si="1"/>
        <v>458196.80889653513</v>
      </c>
    </row>
    <row r="116" spans="2:4" x14ac:dyDescent="0.25">
      <c r="B116" s="101">
        <v>35977</v>
      </c>
      <c r="C116" s="102">
        <v>-1.6999999999999999E-3</v>
      </c>
      <c r="D116" s="107">
        <f t="shared" si="1"/>
        <v>457417.87432141101</v>
      </c>
    </row>
    <row r="117" spans="2:4" x14ac:dyDescent="0.25">
      <c r="B117" s="101">
        <v>36008</v>
      </c>
      <c r="C117" s="102">
        <v>-1.6000000000000001E-3</v>
      </c>
      <c r="D117" s="107">
        <f t="shared" si="1"/>
        <v>456686.00572249672</v>
      </c>
    </row>
    <row r="118" spans="2:4" x14ac:dyDescent="0.25">
      <c r="B118" s="101">
        <v>36039</v>
      </c>
      <c r="C118" s="102">
        <v>-8.0000000000000004E-4</v>
      </c>
      <c r="D118" s="107">
        <f t="shared" si="1"/>
        <v>456320.65691791871</v>
      </c>
    </row>
    <row r="119" spans="2:4" x14ac:dyDescent="0.25">
      <c r="B119" s="101">
        <v>36069</v>
      </c>
      <c r="C119" s="102">
        <v>8.0000000000000004E-4</v>
      </c>
      <c r="D119" s="107">
        <f t="shared" si="1"/>
        <v>456685.71344345302</v>
      </c>
    </row>
    <row r="120" spans="2:4" x14ac:dyDescent="0.25">
      <c r="B120" s="101">
        <v>36100</v>
      </c>
      <c r="C120" s="102">
        <v>-3.2000000000000002E-3</v>
      </c>
      <c r="D120" s="107">
        <f t="shared" si="1"/>
        <v>455224.31916043395</v>
      </c>
    </row>
    <row r="121" spans="2:4" x14ac:dyDescent="0.25">
      <c r="B121" s="101">
        <v>36130</v>
      </c>
      <c r="C121" s="102">
        <v>4.4999999999999997E-3</v>
      </c>
      <c r="D121" s="107">
        <f t="shared" si="1"/>
        <v>457272.82859665586</v>
      </c>
    </row>
    <row r="122" spans="2:4" x14ac:dyDescent="0.25">
      <c r="B122" s="101">
        <v>36161</v>
      </c>
      <c r="C122" s="102">
        <v>8.3999999999999995E-3</v>
      </c>
      <c r="D122" s="107">
        <f t="shared" si="1"/>
        <v>461113.92035686778</v>
      </c>
    </row>
    <row r="123" spans="2:4" x14ac:dyDescent="0.25">
      <c r="B123" s="101">
        <v>36192</v>
      </c>
      <c r="C123" s="102">
        <v>3.61E-2</v>
      </c>
      <c r="D123" s="107">
        <f t="shared" si="1"/>
        <v>477760.1328817507</v>
      </c>
    </row>
    <row r="124" spans="2:4" x14ac:dyDescent="0.25">
      <c r="B124" s="101">
        <v>36220</v>
      </c>
      <c r="C124" s="102">
        <v>2.8299999999999999E-2</v>
      </c>
      <c r="D124" s="107">
        <f t="shared" si="1"/>
        <v>491280.74464230426</v>
      </c>
    </row>
    <row r="125" spans="2:4" x14ac:dyDescent="0.25">
      <c r="B125" s="101">
        <v>36251</v>
      </c>
      <c r="C125" s="102">
        <v>7.1000000000000004E-3</v>
      </c>
      <c r="D125" s="107">
        <f t="shared" si="1"/>
        <v>494768.83792926464</v>
      </c>
    </row>
    <row r="126" spans="2:4" x14ac:dyDescent="0.25">
      <c r="B126" s="101">
        <v>36281</v>
      </c>
      <c r="C126" s="102">
        <v>-2.8999999999999998E-3</v>
      </c>
      <c r="D126" s="107">
        <f t="shared" si="1"/>
        <v>493334.00829926977</v>
      </c>
    </row>
    <row r="127" spans="2:4" x14ac:dyDescent="0.25">
      <c r="B127" s="101">
        <v>36312</v>
      </c>
      <c r="C127" s="102">
        <v>3.5999999999999999E-3</v>
      </c>
      <c r="D127" s="107">
        <f t="shared" si="1"/>
        <v>495110.01072914718</v>
      </c>
    </row>
    <row r="128" spans="2:4" x14ac:dyDescent="0.25">
      <c r="B128" s="101">
        <v>36342</v>
      </c>
      <c r="C128" s="102">
        <v>1.55E-2</v>
      </c>
      <c r="D128" s="107">
        <f t="shared" si="1"/>
        <v>502784.21589544899</v>
      </c>
    </row>
    <row r="129" spans="2:4" x14ac:dyDescent="0.25">
      <c r="B129" s="101">
        <v>36373</v>
      </c>
      <c r="C129" s="102">
        <v>1.5599999999999999E-2</v>
      </c>
      <c r="D129" s="107">
        <f t="shared" si="1"/>
        <v>510627.64966341801</v>
      </c>
    </row>
    <row r="130" spans="2:4" x14ac:dyDescent="0.25">
      <c r="B130" s="101">
        <v>36404</v>
      </c>
      <c r="C130" s="102">
        <v>1.4500000000000001E-2</v>
      </c>
      <c r="D130" s="107">
        <f t="shared" si="1"/>
        <v>518031.75058353756</v>
      </c>
    </row>
    <row r="131" spans="2:4" x14ac:dyDescent="0.25">
      <c r="B131" s="101">
        <v>36434</v>
      </c>
      <c r="C131" s="102">
        <v>1.7000000000000001E-2</v>
      </c>
      <c r="D131" s="107">
        <f t="shared" si="1"/>
        <v>526838.2903434576</v>
      </c>
    </row>
    <row r="132" spans="2:4" x14ac:dyDescent="0.25">
      <c r="B132" s="101">
        <v>36465</v>
      </c>
      <c r="C132" s="102">
        <v>2.3900000000000001E-2</v>
      </c>
      <c r="D132" s="107">
        <f t="shared" si="1"/>
        <v>539429.72548266628</v>
      </c>
    </row>
    <row r="133" spans="2:4" x14ac:dyDescent="0.25">
      <c r="B133" s="101">
        <v>36495</v>
      </c>
      <c r="C133" s="102">
        <v>1.8100000000000002E-2</v>
      </c>
      <c r="D133" s="107">
        <f t="shared" si="1"/>
        <v>549193.40351390257</v>
      </c>
    </row>
    <row r="134" spans="2:4" x14ac:dyDescent="0.25">
      <c r="B134" s="101">
        <v>36526</v>
      </c>
      <c r="C134" s="102">
        <v>1.24E-2</v>
      </c>
      <c r="D134" s="107">
        <f t="shared" si="1"/>
        <v>556003.40171747492</v>
      </c>
    </row>
    <row r="135" spans="2:4" x14ac:dyDescent="0.25">
      <c r="B135" s="101">
        <v>36557</v>
      </c>
      <c r="C135" s="102">
        <v>3.5000000000000001E-3</v>
      </c>
      <c r="D135" s="107">
        <f t="shared" si="1"/>
        <v>557949.41362348606</v>
      </c>
    </row>
    <row r="136" spans="2:4" x14ac:dyDescent="0.25">
      <c r="B136" s="101">
        <v>36586</v>
      </c>
      <c r="C136" s="102">
        <v>1.5E-3</v>
      </c>
      <c r="D136" s="107">
        <f t="shared" si="1"/>
        <v>558786.33774392132</v>
      </c>
    </row>
    <row r="137" spans="2:4" x14ac:dyDescent="0.25">
      <c r="B137" s="101">
        <v>36617</v>
      </c>
      <c r="C137" s="102">
        <v>2.3E-3</v>
      </c>
      <c r="D137" s="107">
        <f t="shared" si="1"/>
        <v>560071.54632073233</v>
      </c>
    </row>
    <row r="138" spans="2:4" x14ac:dyDescent="0.25">
      <c r="B138" s="101">
        <v>36647</v>
      </c>
      <c r="C138" s="102">
        <v>3.0999999999999999E-3</v>
      </c>
      <c r="D138" s="107">
        <f t="shared" si="1"/>
        <v>561807.76811432664</v>
      </c>
    </row>
    <row r="139" spans="2:4" x14ac:dyDescent="0.25">
      <c r="B139" s="101">
        <v>36678</v>
      </c>
      <c r="C139" s="102">
        <v>8.5000000000000006E-3</v>
      </c>
      <c r="D139" s="107">
        <f t="shared" si="1"/>
        <v>566583.13414329838</v>
      </c>
    </row>
    <row r="140" spans="2:4" x14ac:dyDescent="0.25">
      <c r="B140" s="101">
        <v>36708</v>
      </c>
      <c r="C140" s="102">
        <v>1.5699999999999999E-2</v>
      </c>
      <c r="D140" s="107">
        <f t="shared" si="1"/>
        <v>575478.48934934824</v>
      </c>
    </row>
    <row r="141" spans="2:4" x14ac:dyDescent="0.25">
      <c r="B141" s="101">
        <v>36739</v>
      </c>
      <c r="C141" s="102">
        <v>2.3900000000000001E-2</v>
      </c>
      <c r="D141" s="107">
        <f t="shared" si="1"/>
        <v>589232.42524479772</v>
      </c>
    </row>
    <row r="142" spans="2:4" x14ac:dyDescent="0.25">
      <c r="B142" s="101">
        <v>36770</v>
      </c>
      <c r="C142" s="102">
        <v>1.1599999999999999E-2</v>
      </c>
      <c r="D142" s="107">
        <f t="shared" si="1"/>
        <v>596067.5213776374</v>
      </c>
    </row>
    <row r="143" spans="2:4" x14ac:dyDescent="0.25">
      <c r="B143" s="101">
        <v>36800</v>
      </c>
      <c r="C143" s="102">
        <v>3.8E-3</v>
      </c>
      <c r="D143" s="107">
        <f t="shared" si="1"/>
        <v>598332.57795887243</v>
      </c>
    </row>
    <row r="144" spans="2:4" x14ac:dyDescent="0.25">
      <c r="B144" s="101">
        <v>36831</v>
      </c>
      <c r="C144" s="102">
        <v>2.8999999999999998E-3</v>
      </c>
      <c r="D144" s="107">
        <f t="shared" ref="D144:D207" si="2">+(1+C144)*D143</f>
        <v>600067.74243495311</v>
      </c>
    </row>
    <row r="145" spans="2:4" x14ac:dyDescent="0.25">
      <c r="B145" s="101">
        <v>36861</v>
      </c>
      <c r="C145" s="102">
        <v>6.3E-3</v>
      </c>
      <c r="D145" s="107">
        <f t="shared" si="2"/>
        <v>603848.16921229335</v>
      </c>
    </row>
    <row r="146" spans="2:4" x14ac:dyDescent="0.25">
      <c r="B146" s="101">
        <v>36892</v>
      </c>
      <c r="C146" s="102">
        <v>6.1999999999999998E-3</v>
      </c>
      <c r="D146" s="107">
        <f t="shared" si="2"/>
        <v>607592.02786140959</v>
      </c>
    </row>
    <row r="147" spans="2:4" x14ac:dyDescent="0.25">
      <c r="B147" s="101">
        <v>36923</v>
      </c>
      <c r="C147" s="102">
        <v>2.3E-3</v>
      </c>
      <c r="D147" s="107">
        <f t="shared" si="2"/>
        <v>608989.48952549079</v>
      </c>
    </row>
    <row r="148" spans="2:4" x14ac:dyDescent="0.25">
      <c r="B148" s="101">
        <v>36951</v>
      </c>
      <c r="C148" s="102">
        <v>5.5999999999999999E-3</v>
      </c>
      <c r="D148" s="107">
        <f t="shared" si="2"/>
        <v>612399.83066683356</v>
      </c>
    </row>
    <row r="149" spans="2:4" x14ac:dyDescent="0.25">
      <c r="B149" s="101">
        <v>36982</v>
      </c>
      <c r="C149" s="103">
        <v>0.01</v>
      </c>
      <c r="D149" s="107">
        <f t="shared" si="2"/>
        <v>618523.82897350192</v>
      </c>
    </row>
    <row r="150" spans="2:4" x14ac:dyDescent="0.25">
      <c r="B150" s="101">
        <v>37012</v>
      </c>
      <c r="C150" s="102">
        <v>8.6E-3</v>
      </c>
      <c r="D150" s="107">
        <f t="shared" si="2"/>
        <v>623843.13390267396</v>
      </c>
    </row>
    <row r="151" spans="2:4" x14ac:dyDescent="0.25">
      <c r="B151" s="101">
        <v>37043</v>
      </c>
      <c r="C151" s="102">
        <v>9.7999999999999997E-3</v>
      </c>
      <c r="D151" s="107">
        <f t="shared" si="2"/>
        <v>629956.79661492014</v>
      </c>
    </row>
    <row r="152" spans="2:4" x14ac:dyDescent="0.25">
      <c r="B152" s="101">
        <v>37073</v>
      </c>
      <c r="C152" s="102">
        <v>1.4800000000000001E-2</v>
      </c>
      <c r="D152" s="107">
        <f t="shared" si="2"/>
        <v>639280.15720482089</v>
      </c>
    </row>
    <row r="153" spans="2:4" x14ac:dyDescent="0.25">
      <c r="B153" s="101">
        <v>37104</v>
      </c>
      <c r="C153" s="102">
        <v>1.38E-2</v>
      </c>
      <c r="D153" s="107">
        <f t="shared" si="2"/>
        <v>648102.22337424743</v>
      </c>
    </row>
    <row r="154" spans="2:4" x14ac:dyDescent="0.25">
      <c r="B154" s="101">
        <v>37135</v>
      </c>
      <c r="C154" s="102">
        <v>3.0999999999999999E-3</v>
      </c>
      <c r="D154" s="107">
        <f t="shared" si="2"/>
        <v>650111.3402667077</v>
      </c>
    </row>
    <row r="155" spans="2:4" x14ac:dyDescent="0.25">
      <c r="B155" s="101">
        <v>37165</v>
      </c>
      <c r="C155" s="102">
        <v>1.18E-2</v>
      </c>
      <c r="D155" s="107">
        <f t="shared" si="2"/>
        <v>657782.65408185485</v>
      </c>
    </row>
    <row r="156" spans="2:4" x14ac:dyDescent="0.25">
      <c r="B156" s="101">
        <v>37196</v>
      </c>
      <c r="C156" s="102">
        <v>1.0999999999999999E-2</v>
      </c>
      <c r="D156" s="107">
        <f t="shared" si="2"/>
        <v>665018.26327675523</v>
      </c>
    </row>
    <row r="157" spans="2:4" x14ac:dyDescent="0.25">
      <c r="B157" s="101">
        <v>37226</v>
      </c>
      <c r="C157" s="102">
        <v>2.2000000000000001E-3</v>
      </c>
      <c r="D157" s="107">
        <f t="shared" si="2"/>
        <v>666481.30345596408</v>
      </c>
    </row>
    <row r="158" spans="2:4" x14ac:dyDescent="0.25">
      <c r="B158" s="101">
        <v>37257</v>
      </c>
      <c r="C158" s="102">
        <v>3.5999999999999999E-3</v>
      </c>
      <c r="D158" s="107">
        <f t="shared" si="2"/>
        <v>668880.63614840561</v>
      </c>
    </row>
    <row r="159" spans="2:4" x14ac:dyDescent="0.25">
      <c r="B159" s="101">
        <v>37288</v>
      </c>
      <c r="C159" s="102">
        <v>5.9999999999999995E-4</v>
      </c>
      <c r="D159" s="107">
        <f t="shared" si="2"/>
        <v>669281.96453009464</v>
      </c>
    </row>
    <row r="160" spans="2:4" x14ac:dyDescent="0.25">
      <c r="B160" s="101">
        <v>37316</v>
      </c>
      <c r="C160" s="102">
        <v>8.9999999999999998E-4</v>
      </c>
      <c r="D160" s="107">
        <f t="shared" si="2"/>
        <v>669884.31829817162</v>
      </c>
    </row>
    <row r="161" spans="2:4" x14ac:dyDescent="0.25">
      <c r="B161" s="101">
        <v>37347</v>
      </c>
      <c r="C161" s="102">
        <v>5.5999999999999999E-3</v>
      </c>
      <c r="D161" s="107">
        <f t="shared" si="2"/>
        <v>673635.67048064142</v>
      </c>
    </row>
    <row r="162" spans="2:4" x14ac:dyDescent="0.25">
      <c r="B162" s="101">
        <v>37377</v>
      </c>
      <c r="C162" s="102">
        <v>8.3000000000000001E-3</v>
      </c>
      <c r="D162" s="107">
        <f t="shared" si="2"/>
        <v>679226.84654563072</v>
      </c>
    </row>
    <row r="163" spans="2:4" x14ac:dyDescent="0.25">
      <c r="B163" s="101">
        <v>37408</v>
      </c>
      <c r="C163" s="102">
        <v>1.54E-2</v>
      </c>
      <c r="D163" s="107">
        <f t="shared" si="2"/>
        <v>689686.93998243345</v>
      </c>
    </row>
    <row r="164" spans="2:4" x14ac:dyDescent="0.25">
      <c r="B164" s="101">
        <v>37438</v>
      </c>
      <c r="C164" s="102">
        <v>1.95E-2</v>
      </c>
      <c r="D164" s="107">
        <f t="shared" si="2"/>
        <v>703135.83531209093</v>
      </c>
    </row>
    <row r="165" spans="2:4" x14ac:dyDescent="0.25">
      <c r="B165" s="101">
        <v>37469</v>
      </c>
      <c r="C165" s="102">
        <v>2.3199999999999998E-2</v>
      </c>
      <c r="D165" s="107">
        <f t="shared" si="2"/>
        <v>719448.58669133147</v>
      </c>
    </row>
    <row r="166" spans="2:4" x14ac:dyDescent="0.25">
      <c r="B166" s="101">
        <v>37500</v>
      </c>
      <c r="C166" s="102">
        <v>2.4E-2</v>
      </c>
      <c r="D166" s="107">
        <f t="shared" si="2"/>
        <v>736715.35277192341</v>
      </c>
    </row>
    <row r="167" spans="2:4" x14ac:dyDescent="0.25">
      <c r="B167" s="101">
        <v>37530</v>
      </c>
      <c r="C167" s="102">
        <v>3.8699999999999998E-2</v>
      </c>
      <c r="D167" s="107">
        <f t="shared" si="2"/>
        <v>765226.23692419683</v>
      </c>
    </row>
    <row r="168" spans="2:4" x14ac:dyDescent="0.25">
      <c r="B168" s="101">
        <v>37561</v>
      </c>
      <c r="C168" s="102">
        <v>5.1900000000000002E-2</v>
      </c>
      <c r="D168" s="107">
        <f t="shared" si="2"/>
        <v>804941.4786205627</v>
      </c>
    </row>
    <row r="169" spans="2:4" x14ac:dyDescent="0.25">
      <c r="B169" s="101">
        <v>37591</v>
      </c>
      <c r="C169" s="102">
        <v>3.7499999999999999E-2</v>
      </c>
      <c r="D169" s="107">
        <f t="shared" si="2"/>
        <v>835126.78406883392</v>
      </c>
    </row>
    <row r="170" spans="2:4" x14ac:dyDescent="0.25">
      <c r="B170" s="101">
        <v>37622</v>
      </c>
      <c r="C170" s="102">
        <v>2.3300000000000001E-2</v>
      </c>
      <c r="D170" s="107">
        <f t="shared" si="2"/>
        <v>854585.23813763785</v>
      </c>
    </row>
    <row r="171" spans="2:4" x14ac:dyDescent="0.25">
      <c r="B171" s="101">
        <v>37653</v>
      </c>
      <c r="C171" s="102">
        <v>2.2800000000000001E-2</v>
      </c>
      <c r="D171" s="107">
        <f t="shared" si="2"/>
        <v>874069.78156717599</v>
      </c>
    </row>
    <row r="172" spans="2:4" x14ac:dyDescent="0.25">
      <c r="B172" s="101">
        <v>37681</v>
      </c>
      <c r="C172" s="102">
        <v>1.5299999999999999E-2</v>
      </c>
      <c r="D172" s="107">
        <f t="shared" si="2"/>
        <v>887443.04922515387</v>
      </c>
    </row>
    <row r="173" spans="2:4" x14ac:dyDescent="0.25">
      <c r="B173" s="101">
        <v>37712</v>
      </c>
      <c r="C173" s="102">
        <v>9.1999999999999998E-3</v>
      </c>
      <c r="D173" s="107">
        <f t="shared" si="2"/>
        <v>895607.52527802542</v>
      </c>
    </row>
    <row r="174" spans="2:4" x14ac:dyDescent="0.25">
      <c r="B174" s="101">
        <v>37742</v>
      </c>
      <c r="C174" s="102">
        <v>-2.5999999999999999E-3</v>
      </c>
      <c r="D174" s="107">
        <f t="shared" si="2"/>
        <v>893278.94571230246</v>
      </c>
    </row>
    <row r="175" spans="2:4" x14ac:dyDescent="0.25">
      <c r="B175" s="101">
        <v>37773</v>
      </c>
      <c r="C175" s="103">
        <v>-0.01</v>
      </c>
      <c r="D175" s="107">
        <f t="shared" si="2"/>
        <v>884346.15625517943</v>
      </c>
    </row>
    <row r="176" spans="2:4" x14ac:dyDescent="0.25">
      <c r="B176" s="101">
        <v>37803</v>
      </c>
      <c r="C176" s="102">
        <v>-4.1999999999999997E-3</v>
      </c>
      <c r="D176" s="107">
        <f t="shared" si="2"/>
        <v>880631.9023989077</v>
      </c>
    </row>
    <row r="177" spans="2:4" x14ac:dyDescent="0.25">
      <c r="B177" s="101">
        <v>37834</v>
      </c>
      <c r="C177" s="102">
        <v>3.8E-3</v>
      </c>
      <c r="D177" s="107">
        <f t="shared" si="2"/>
        <v>883978.3036280236</v>
      </c>
    </row>
    <row r="178" spans="2:4" x14ac:dyDescent="0.25">
      <c r="B178" s="101">
        <v>37865</v>
      </c>
      <c r="C178" s="102">
        <v>1.18E-2</v>
      </c>
      <c r="D178" s="107">
        <f t="shared" si="2"/>
        <v>894409.24761083431</v>
      </c>
    </row>
    <row r="179" spans="2:4" x14ac:dyDescent="0.25">
      <c r="B179" s="101">
        <v>37895</v>
      </c>
      <c r="C179" s="102">
        <v>3.8E-3</v>
      </c>
      <c r="D179" s="107">
        <f t="shared" si="2"/>
        <v>897808.00275175553</v>
      </c>
    </row>
    <row r="180" spans="2:4" x14ac:dyDescent="0.25">
      <c r="B180" s="101">
        <v>37926</v>
      </c>
      <c r="C180" s="102">
        <v>4.8999999999999998E-3</v>
      </c>
      <c r="D180" s="107">
        <f t="shared" si="2"/>
        <v>902207.26196523907</v>
      </c>
    </row>
    <row r="181" spans="2:4" x14ac:dyDescent="0.25">
      <c r="B181" s="101">
        <v>37956</v>
      </c>
      <c r="C181" s="102">
        <v>6.1000000000000004E-3</v>
      </c>
      <c r="D181" s="107">
        <f t="shared" si="2"/>
        <v>907710.72626322706</v>
      </c>
    </row>
    <row r="182" spans="2:4" x14ac:dyDescent="0.25">
      <c r="B182" s="101">
        <v>37987</v>
      </c>
      <c r="C182" s="102">
        <v>8.8000000000000005E-3</v>
      </c>
      <c r="D182" s="107">
        <f t="shared" si="2"/>
        <v>915698.58065434336</v>
      </c>
    </row>
    <row r="183" spans="2:4" x14ac:dyDescent="0.25">
      <c r="B183" s="101">
        <v>38018</v>
      </c>
      <c r="C183" s="102">
        <v>6.8999999999999999E-3</v>
      </c>
      <c r="D183" s="107">
        <f t="shared" si="2"/>
        <v>922016.90086085827</v>
      </c>
    </row>
    <row r="184" spans="2:4" x14ac:dyDescent="0.25">
      <c r="B184" s="101">
        <v>38047</v>
      </c>
      <c r="C184" s="102">
        <v>1.1299999999999999E-2</v>
      </c>
      <c r="D184" s="107">
        <f t="shared" si="2"/>
        <v>932435.69184058602</v>
      </c>
    </row>
    <row r="185" spans="2:4" x14ac:dyDescent="0.25">
      <c r="B185" s="101">
        <v>38078</v>
      </c>
      <c r="C185" s="102">
        <v>1.21E-2</v>
      </c>
      <c r="D185" s="107">
        <f t="shared" si="2"/>
        <v>943718.16371185717</v>
      </c>
    </row>
    <row r="186" spans="2:4" x14ac:dyDescent="0.25">
      <c r="B186" s="101">
        <v>38108</v>
      </c>
      <c r="C186" s="102">
        <v>1.3100000000000001E-2</v>
      </c>
      <c r="D186" s="107">
        <f t="shared" si="2"/>
        <v>956080.87165648257</v>
      </c>
    </row>
    <row r="187" spans="2:4" x14ac:dyDescent="0.25">
      <c r="B187" s="101">
        <v>38139</v>
      </c>
      <c r="C187" s="102">
        <v>1.38E-2</v>
      </c>
      <c r="D187" s="107">
        <f t="shared" si="2"/>
        <v>969274.78768534202</v>
      </c>
    </row>
    <row r="188" spans="2:4" x14ac:dyDescent="0.25">
      <c r="B188" s="101">
        <v>38169</v>
      </c>
      <c r="C188" s="102">
        <v>1.3100000000000001E-2</v>
      </c>
      <c r="D188" s="107">
        <f t="shared" si="2"/>
        <v>981972.28740402008</v>
      </c>
    </row>
    <row r="189" spans="2:4" x14ac:dyDescent="0.25">
      <c r="B189" s="101">
        <v>38200</v>
      </c>
      <c r="C189" s="102">
        <v>1.2200000000000001E-2</v>
      </c>
      <c r="D189" s="107">
        <f t="shared" si="2"/>
        <v>993952.34931034909</v>
      </c>
    </row>
    <row r="190" spans="2:4" x14ac:dyDescent="0.25">
      <c r="B190" s="101">
        <v>38231</v>
      </c>
      <c r="C190" s="102">
        <v>6.8999999999999999E-3</v>
      </c>
      <c r="D190" s="107">
        <f t="shared" si="2"/>
        <v>1000810.6205205905</v>
      </c>
    </row>
    <row r="191" spans="2:4" x14ac:dyDescent="0.25">
      <c r="B191" s="101">
        <v>38261</v>
      </c>
      <c r="C191" s="102">
        <v>3.8999999999999998E-3</v>
      </c>
      <c r="D191" s="107">
        <f t="shared" si="2"/>
        <v>1004713.7819406207</v>
      </c>
    </row>
    <row r="192" spans="2:4" x14ac:dyDescent="0.25">
      <c r="B192" s="101">
        <v>38292</v>
      </c>
      <c r="C192" s="102">
        <v>8.2000000000000007E-3</v>
      </c>
      <c r="D192" s="107">
        <f t="shared" si="2"/>
        <v>1012952.4349525338</v>
      </c>
    </row>
    <row r="193" spans="2:4" x14ac:dyDescent="0.25">
      <c r="B193" s="101">
        <v>38322</v>
      </c>
      <c r="C193" s="102">
        <v>7.4000000000000003E-3</v>
      </c>
      <c r="D193" s="107">
        <f t="shared" si="2"/>
        <v>1020448.2829711826</v>
      </c>
    </row>
    <row r="194" spans="2:4" x14ac:dyDescent="0.25">
      <c r="B194" s="101">
        <v>38353</v>
      </c>
      <c r="C194" s="102">
        <v>3.8999999999999998E-3</v>
      </c>
      <c r="D194" s="107">
        <f t="shared" si="2"/>
        <v>1024428.0312747703</v>
      </c>
    </row>
    <row r="195" spans="2:4" x14ac:dyDescent="0.25">
      <c r="B195" s="101">
        <v>38384</v>
      </c>
      <c r="C195" s="102">
        <v>3.0000000000000001E-3</v>
      </c>
      <c r="D195" s="107">
        <f t="shared" si="2"/>
        <v>1027501.3153685945</v>
      </c>
    </row>
    <row r="196" spans="2:4" x14ac:dyDescent="0.25">
      <c r="B196" s="101">
        <v>38412</v>
      </c>
      <c r="C196" s="102">
        <v>8.5000000000000006E-3</v>
      </c>
      <c r="D196" s="107">
        <f t="shared" si="2"/>
        <v>1036235.0765492275</v>
      </c>
    </row>
    <row r="197" spans="2:4" x14ac:dyDescent="0.25">
      <c r="B197" s="101">
        <v>38443</v>
      </c>
      <c r="C197" s="102">
        <v>8.6E-3</v>
      </c>
      <c r="D197" s="107">
        <f t="shared" si="2"/>
        <v>1045146.6982075508</v>
      </c>
    </row>
    <row r="198" spans="2:4" x14ac:dyDescent="0.25">
      <c r="B198" s="101">
        <v>38473</v>
      </c>
      <c r="C198" s="102">
        <v>-2.2000000000000001E-3</v>
      </c>
      <c r="D198" s="107">
        <f t="shared" si="2"/>
        <v>1042847.3754714942</v>
      </c>
    </row>
    <row r="199" spans="2:4" x14ac:dyDescent="0.25">
      <c r="B199" s="101">
        <v>38504</v>
      </c>
      <c r="C199" s="102">
        <v>-4.4000000000000003E-3</v>
      </c>
      <c r="D199" s="107">
        <f t="shared" si="2"/>
        <v>1038258.8470194197</v>
      </c>
    </row>
    <row r="200" spans="2:4" x14ac:dyDescent="0.25">
      <c r="B200" s="101">
        <v>38534</v>
      </c>
      <c r="C200" s="102">
        <v>-3.3999999999999998E-3</v>
      </c>
      <c r="D200" s="107">
        <f t="shared" si="2"/>
        <v>1034728.7669395537</v>
      </c>
    </row>
    <row r="201" spans="2:4" x14ac:dyDescent="0.25">
      <c r="B201" s="101">
        <v>38565</v>
      </c>
      <c r="C201" s="102">
        <v>-6.4999999999999997E-3</v>
      </c>
      <c r="D201" s="107">
        <f t="shared" si="2"/>
        <v>1028003.0299544466</v>
      </c>
    </row>
    <row r="202" spans="2:4" x14ac:dyDescent="0.25">
      <c r="B202" s="101">
        <v>38596</v>
      </c>
      <c r="C202" s="102">
        <v>-5.3E-3</v>
      </c>
      <c r="D202" s="107">
        <f t="shared" si="2"/>
        <v>1022554.6138956881</v>
      </c>
    </row>
    <row r="203" spans="2:4" x14ac:dyDescent="0.25">
      <c r="B203" s="101">
        <v>38626</v>
      </c>
      <c r="C203" s="102">
        <v>6.0000000000000001E-3</v>
      </c>
      <c r="D203" s="107">
        <f t="shared" si="2"/>
        <v>1028689.9415790623</v>
      </c>
    </row>
    <row r="204" spans="2:4" x14ac:dyDescent="0.25">
      <c r="B204" s="101">
        <v>38657</v>
      </c>
      <c r="C204" s="102">
        <v>4.0000000000000001E-3</v>
      </c>
      <c r="D204" s="107">
        <f t="shared" si="2"/>
        <v>1032804.7013453785</v>
      </c>
    </row>
    <row r="205" spans="2:4" x14ac:dyDescent="0.25">
      <c r="B205" s="101">
        <v>38687</v>
      </c>
      <c r="C205" s="102">
        <v>-1E-4</v>
      </c>
      <c r="D205" s="107">
        <f t="shared" si="2"/>
        <v>1032701.420875244</v>
      </c>
    </row>
    <row r="206" spans="2:4" x14ac:dyDescent="0.25">
      <c r="B206" s="101">
        <v>38718</v>
      </c>
      <c r="C206" s="102">
        <v>9.1999999999999998E-3</v>
      </c>
      <c r="D206" s="107">
        <f t="shared" si="2"/>
        <v>1042202.2739472963</v>
      </c>
    </row>
    <row r="207" spans="2:4" x14ac:dyDescent="0.25">
      <c r="B207" s="101">
        <v>38749</v>
      </c>
      <c r="C207" s="102">
        <v>1E-4</v>
      </c>
      <c r="D207" s="107">
        <f t="shared" si="2"/>
        <v>1042306.494174691</v>
      </c>
    </row>
    <row r="208" spans="2:4" x14ac:dyDescent="0.25">
      <c r="B208" s="101">
        <v>38777</v>
      </c>
      <c r="C208" s="102">
        <v>-2.3E-3</v>
      </c>
      <c r="D208" s="107">
        <f t="shared" ref="D208:D266" si="3">+(1+C208)*D207</f>
        <v>1039909.1892380893</v>
      </c>
    </row>
    <row r="209" spans="2:4" x14ac:dyDescent="0.25">
      <c r="B209" s="101">
        <v>38808</v>
      </c>
      <c r="C209" s="102">
        <v>-4.1999999999999997E-3</v>
      </c>
      <c r="D209" s="107">
        <f t="shared" si="3"/>
        <v>1035541.5706432892</v>
      </c>
    </row>
    <row r="210" spans="2:4" x14ac:dyDescent="0.25">
      <c r="B210" s="101">
        <v>38838</v>
      </c>
      <c r="C210" s="102">
        <v>3.8E-3</v>
      </c>
      <c r="D210" s="107">
        <f t="shared" si="3"/>
        <v>1039476.6286117338</v>
      </c>
    </row>
    <row r="211" spans="2:4" x14ac:dyDescent="0.25">
      <c r="B211" s="101">
        <v>38869</v>
      </c>
      <c r="C211" s="102">
        <v>7.4999999999999997E-3</v>
      </c>
      <c r="D211" s="107">
        <f t="shared" si="3"/>
        <v>1047272.7033263219</v>
      </c>
    </row>
    <row r="212" spans="2:4" x14ac:dyDescent="0.25">
      <c r="B212" s="101">
        <v>38899</v>
      </c>
      <c r="C212" s="102">
        <v>1.8E-3</v>
      </c>
      <c r="D212" s="107">
        <f t="shared" si="3"/>
        <v>1049157.7941923093</v>
      </c>
    </row>
    <row r="213" spans="2:4" x14ac:dyDescent="0.25">
      <c r="B213" s="101">
        <v>38930</v>
      </c>
      <c r="C213" s="102">
        <v>3.7000000000000002E-3</v>
      </c>
      <c r="D213" s="107">
        <f t="shared" si="3"/>
        <v>1053039.6780308208</v>
      </c>
    </row>
    <row r="214" spans="2:4" x14ac:dyDescent="0.25">
      <c r="B214" s="101">
        <v>38961</v>
      </c>
      <c r="C214" s="102">
        <v>2.8999999999999998E-3</v>
      </c>
      <c r="D214" s="107">
        <f t="shared" si="3"/>
        <v>1056093.4930971102</v>
      </c>
    </row>
    <row r="215" spans="2:4" x14ac:dyDescent="0.25">
      <c r="B215" s="101">
        <v>38991</v>
      </c>
      <c r="C215" s="102">
        <v>4.7000000000000002E-3</v>
      </c>
      <c r="D215" s="107">
        <f t="shared" si="3"/>
        <v>1061057.1325146665</v>
      </c>
    </row>
    <row r="216" spans="2:4" x14ac:dyDescent="0.25">
      <c r="B216" s="101">
        <v>39022</v>
      </c>
      <c r="C216" s="102">
        <v>7.4999999999999997E-3</v>
      </c>
      <c r="D216" s="107">
        <f t="shared" si="3"/>
        <v>1069015.0610085267</v>
      </c>
    </row>
    <row r="217" spans="2:4" x14ac:dyDescent="0.25">
      <c r="B217" s="101">
        <v>39052</v>
      </c>
      <c r="C217" s="102">
        <v>3.2000000000000002E-3</v>
      </c>
      <c r="D217" s="107">
        <f t="shared" si="3"/>
        <v>1072435.909203754</v>
      </c>
    </row>
    <row r="218" spans="2:4" x14ac:dyDescent="0.25">
      <c r="B218" s="101">
        <v>39083</v>
      </c>
      <c r="C218" s="102">
        <v>5.0000000000000001E-3</v>
      </c>
      <c r="D218" s="107">
        <f t="shared" si="3"/>
        <v>1077798.0887497726</v>
      </c>
    </row>
    <row r="219" spans="2:4" x14ac:dyDescent="0.25">
      <c r="B219" s="101">
        <v>39114</v>
      </c>
      <c r="C219" s="102">
        <v>2.7000000000000001E-3</v>
      </c>
      <c r="D219" s="107">
        <f t="shared" si="3"/>
        <v>1080708.143589397</v>
      </c>
    </row>
    <row r="220" spans="2:4" x14ac:dyDescent="0.25">
      <c r="B220" s="101">
        <v>39142</v>
      </c>
      <c r="C220" s="102">
        <v>3.3999999999999998E-3</v>
      </c>
      <c r="D220" s="107">
        <f t="shared" si="3"/>
        <v>1084382.5512776009</v>
      </c>
    </row>
    <row r="221" spans="2:4" x14ac:dyDescent="0.25">
      <c r="B221" s="101">
        <v>39173</v>
      </c>
      <c r="C221" s="102">
        <v>4.0000000000000002E-4</v>
      </c>
      <c r="D221" s="107">
        <f t="shared" si="3"/>
        <v>1084816.3042981119</v>
      </c>
    </row>
    <row r="222" spans="2:4" x14ac:dyDescent="0.25">
      <c r="B222" s="101">
        <v>39203</v>
      </c>
      <c r="C222" s="102">
        <v>4.0000000000000002E-4</v>
      </c>
      <c r="D222" s="107">
        <f t="shared" si="3"/>
        <v>1085250.2308198311</v>
      </c>
    </row>
    <row r="223" spans="2:4" x14ac:dyDescent="0.25">
      <c r="B223" s="101">
        <v>39234</v>
      </c>
      <c r="C223" s="102">
        <v>2.5999999999999999E-3</v>
      </c>
      <c r="D223" s="107">
        <f t="shared" si="3"/>
        <v>1088071.8814199627</v>
      </c>
    </row>
    <row r="224" spans="2:4" x14ac:dyDescent="0.25">
      <c r="B224" s="101">
        <v>39264</v>
      </c>
      <c r="C224" s="102">
        <v>2.8E-3</v>
      </c>
      <c r="D224" s="107">
        <f t="shared" si="3"/>
        <v>1091118.4826879385</v>
      </c>
    </row>
    <row r="225" spans="2:4" x14ac:dyDescent="0.25">
      <c r="B225" s="101">
        <v>39295</v>
      </c>
      <c r="C225" s="102">
        <v>9.7999999999999997E-3</v>
      </c>
      <c r="D225" s="107">
        <f t="shared" si="3"/>
        <v>1101811.4438182802</v>
      </c>
    </row>
    <row r="226" spans="2:4" x14ac:dyDescent="0.25">
      <c r="B226" s="101">
        <v>39326</v>
      </c>
      <c r="C226" s="102">
        <v>1.29E-2</v>
      </c>
      <c r="D226" s="107">
        <f t="shared" si="3"/>
        <v>1116024.8114435358</v>
      </c>
    </row>
    <row r="227" spans="2:4" x14ac:dyDescent="0.25">
      <c r="B227" s="101">
        <v>39356</v>
      </c>
      <c r="C227" s="102">
        <v>1.0500000000000001E-2</v>
      </c>
      <c r="D227" s="107">
        <f t="shared" si="3"/>
        <v>1127743.071963693</v>
      </c>
    </row>
    <row r="228" spans="2:4" x14ac:dyDescent="0.25">
      <c r="B228" s="101">
        <v>39387</v>
      </c>
      <c r="C228" s="102">
        <v>6.8999999999999999E-3</v>
      </c>
      <c r="D228" s="107">
        <f t="shared" si="3"/>
        <v>1135524.4991602425</v>
      </c>
    </row>
    <row r="229" spans="2:4" x14ac:dyDescent="0.25">
      <c r="B229" s="101">
        <v>39417</v>
      </c>
      <c r="C229" s="102">
        <v>1.7600000000000001E-2</v>
      </c>
      <c r="D229" s="107">
        <f t="shared" si="3"/>
        <v>1155509.7303454629</v>
      </c>
    </row>
    <row r="230" spans="2:4" x14ac:dyDescent="0.25">
      <c r="B230" s="101">
        <v>39448</v>
      </c>
      <c r="C230" s="102">
        <v>1.09E-2</v>
      </c>
      <c r="D230" s="107">
        <f t="shared" si="3"/>
        <v>1168104.7864062283</v>
      </c>
    </row>
    <row r="231" spans="2:4" x14ac:dyDescent="0.25">
      <c r="B231" s="101">
        <v>39479</v>
      </c>
      <c r="C231" s="102">
        <v>5.3E-3</v>
      </c>
      <c r="D231" s="107">
        <f t="shared" si="3"/>
        <v>1174295.7417741814</v>
      </c>
    </row>
    <row r="232" spans="2:4" x14ac:dyDescent="0.25">
      <c r="B232" s="101">
        <v>39508</v>
      </c>
      <c r="C232" s="102">
        <v>7.4000000000000003E-3</v>
      </c>
      <c r="D232" s="107">
        <f t="shared" si="3"/>
        <v>1182985.5302633103</v>
      </c>
    </row>
    <row r="233" spans="2:4" x14ac:dyDescent="0.25">
      <c r="B233" s="101">
        <v>39539</v>
      </c>
      <c r="C233" s="102">
        <v>6.8999999999999999E-3</v>
      </c>
      <c r="D233" s="107">
        <f t="shared" si="3"/>
        <v>1191148.130422127</v>
      </c>
    </row>
    <row r="234" spans="2:4" x14ac:dyDescent="0.25">
      <c r="B234" s="101">
        <v>39569</v>
      </c>
      <c r="C234" s="102">
        <v>1.61E-2</v>
      </c>
      <c r="D234" s="107">
        <f t="shared" si="3"/>
        <v>1210325.6153219233</v>
      </c>
    </row>
    <row r="235" spans="2:4" x14ac:dyDescent="0.25">
      <c r="B235" s="101">
        <v>39600</v>
      </c>
      <c r="C235" s="102">
        <v>1.9800000000000002E-2</v>
      </c>
      <c r="D235" s="107">
        <f t="shared" si="3"/>
        <v>1234290.0625052974</v>
      </c>
    </row>
    <row r="236" spans="2:4" x14ac:dyDescent="0.25">
      <c r="B236" s="101">
        <v>39630</v>
      </c>
      <c r="C236" s="102">
        <v>1.7600000000000001E-2</v>
      </c>
      <c r="D236" s="107">
        <f t="shared" si="3"/>
        <v>1256013.5676053907</v>
      </c>
    </row>
    <row r="237" spans="2:4" x14ac:dyDescent="0.25">
      <c r="B237" s="101">
        <v>39661</v>
      </c>
      <c r="C237" s="102">
        <v>-3.2000000000000002E-3</v>
      </c>
      <c r="D237" s="107">
        <f t="shared" si="3"/>
        <v>1251994.3241890534</v>
      </c>
    </row>
    <row r="238" spans="2:4" x14ac:dyDescent="0.25">
      <c r="B238" s="101">
        <v>39692</v>
      </c>
      <c r="C238" s="102">
        <v>1.1000000000000001E-3</v>
      </c>
      <c r="D238" s="107">
        <f t="shared" si="3"/>
        <v>1253371.5179456614</v>
      </c>
    </row>
    <row r="239" spans="2:4" x14ac:dyDescent="0.25">
      <c r="B239" s="101">
        <v>39722</v>
      </c>
      <c r="C239" s="102">
        <v>9.7999999999999997E-3</v>
      </c>
      <c r="D239" s="107">
        <f t="shared" si="3"/>
        <v>1265654.5588215289</v>
      </c>
    </row>
    <row r="240" spans="2:4" x14ac:dyDescent="0.25">
      <c r="B240" s="101">
        <v>39753</v>
      </c>
      <c r="C240" s="102">
        <v>3.8E-3</v>
      </c>
      <c r="D240" s="107">
        <f t="shared" si="3"/>
        <v>1270464.0461450508</v>
      </c>
    </row>
    <row r="241" spans="2:4" x14ac:dyDescent="0.25">
      <c r="B241" s="101">
        <v>39783</v>
      </c>
      <c r="C241" s="102">
        <v>-1.2999999999999999E-3</v>
      </c>
      <c r="D241" s="107">
        <f t="shared" si="3"/>
        <v>1268812.4428850622</v>
      </c>
    </row>
    <row r="242" spans="2:4" x14ac:dyDescent="0.25">
      <c r="B242" s="101">
        <v>39814</v>
      </c>
      <c r="C242" s="102">
        <v>-4.4000000000000003E-3</v>
      </c>
      <c r="D242" s="107">
        <f t="shared" si="3"/>
        <v>1263229.668136368</v>
      </c>
    </row>
    <row r="243" spans="2:4" x14ac:dyDescent="0.25">
      <c r="B243" s="101">
        <v>39845</v>
      </c>
      <c r="C243" s="102">
        <v>2.5999999999999999E-3</v>
      </c>
      <c r="D243" s="107">
        <f t="shared" si="3"/>
        <v>1266514.0652735224</v>
      </c>
    </row>
    <row r="244" spans="2:4" x14ac:dyDescent="0.25">
      <c r="B244" s="101">
        <v>39873</v>
      </c>
      <c r="C244" s="102">
        <v>-7.4000000000000003E-3</v>
      </c>
      <c r="D244" s="107">
        <f t="shared" si="3"/>
        <v>1257141.8611904983</v>
      </c>
    </row>
    <row r="245" spans="2:4" x14ac:dyDescent="0.25">
      <c r="B245" s="101">
        <v>39904</v>
      </c>
      <c r="C245" s="102">
        <v>-1.5E-3</v>
      </c>
      <c r="D245" s="107">
        <f t="shared" si="3"/>
        <v>1255256.1483987127</v>
      </c>
    </row>
    <row r="246" spans="2:4" x14ac:dyDescent="0.25">
      <c r="B246" s="101">
        <v>39934</v>
      </c>
      <c r="C246" s="102">
        <v>-6.9999999999999999E-4</v>
      </c>
      <c r="D246" s="107">
        <f t="shared" si="3"/>
        <v>1254377.4690948336</v>
      </c>
    </row>
    <row r="247" spans="2:4" x14ac:dyDescent="0.25">
      <c r="B247" s="101">
        <v>39965</v>
      </c>
      <c r="C247" s="102">
        <v>-1E-3</v>
      </c>
      <c r="D247" s="107">
        <f t="shared" si="3"/>
        <v>1253123.0916257387</v>
      </c>
    </row>
    <row r="248" spans="2:4" x14ac:dyDescent="0.25">
      <c r="B248" s="101">
        <v>39995</v>
      </c>
      <c r="C248" s="102">
        <v>-4.3E-3</v>
      </c>
      <c r="D248" s="107">
        <f t="shared" si="3"/>
        <v>1247734.6623317481</v>
      </c>
    </row>
    <row r="249" spans="2:4" x14ac:dyDescent="0.25">
      <c r="B249" s="101">
        <v>40026</v>
      </c>
      <c r="C249" s="102">
        <v>-3.5999999999999999E-3</v>
      </c>
      <c r="D249" s="107">
        <f t="shared" si="3"/>
        <v>1243242.8175473537</v>
      </c>
    </row>
    <row r="250" spans="2:4" x14ac:dyDescent="0.25">
      <c r="B250" s="101">
        <v>40057</v>
      </c>
      <c r="C250" s="102">
        <v>4.1999999999999997E-3</v>
      </c>
      <c r="D250" s="107">
        <f t="shared" si="3"/>
        <v>1248464.4373810526</v>
      </c>
    </row>
    <row r="251" spans="2:4" x14ac:dyDescent="0.25">
      <c r="B251" s="101">
        <v>40087</v>
      </c>
      <c r="C251" s="102">
        <v>5.0000000000000001E-4</v>
      </c>
      <c r="D251" s="107">
        <f t="shared" si="3"/>
        <v>1249088.6695997431</v>
      </c>
    </row>
    <row r="252" spans="2:4" x14ac:dyDescent="0.25">
      <c r="B252" s="101">
        <v>40118</v>
      </c>
      <c r="C252" s="102">
        <v>1E-3</v>
      </c>
      <c r="D252" s="107">
        <f t="shared" si="3"/>
        <v>1250337.7582693426</v>
      </c>
    </row>
    <row r="253" spans="2:4" x14ac:dyDescent="0.25">
      <c r="B253" s="101">
        <v>40148</v>
      </c>
      <c r="C253" s="102">
        <v>-2.5999999999999999E-3</v>
      </c>
      <c r="D253" s="107">
        <f t="shared" si="3"/>
        <v>1247086.8800978423</v>
      </c>
    </row>
    <row r="254" spans="2:4" x14ac:dyDescent="0.25">
      <c r="B254" s="101">
        <v>40179</v>
      </c>
      <c r="C254" s="102">
        <v>6.3E-3</v>
      </c>
      <c r="D254" s="107">
        <f t="shared" si="3"/>
        <v>1254943.5274424588</v>
      </c>
    </row>
    <row r="255" spans="2:4" x14ac:dyDescent="0.25">
      <c r="B255" s="101">
        <v>40210</v>
      </c>
      <c r="C255" s="102">
        <v>1.18E-2</v>
      </c>
      <c r="D255" s="107">
        <f t="shared" si="3"/>
        <v>1269751.8610662799</v>
      </c>
    </row>
    <row r="256" spans="2:4" x14ac:dyDescent="0.25">
      <c r="B256" s="101">
        <v>40238</v>
      </c>
      <c r="C256" s="102">
        <v>9.4000000000000004E-3</v>
      </c>
      <c r="D256" s="107">
        <f t="shared" si="3"/>
        <v>1281687.5285603032</v>
      </c>
    </row>
    <row r="257" spans="2:4" x14ac:dyDescent="0.25">
      <c r="B257" s="101">
        <v>40269</v>
      </c>
      <c r="C257" s="102">
        <v>7.7000000000000002E-3</v>
      </c>
      <c r="D257" s="107">
        <f t="shared" si="3"/>
        <v>1291556.5225302174</v>
      </c>
    </row>
    <row r="258" spans="2:4" x14ac:dyDescent="0.25">
      <c r="B258" s="101">
        <v>40299</v>
      </c>
      <c r="C258" s="102">
        <v>1.1900000000000001E-2</v>
      </c>
      <c r="D258" s="107">
        <f t="shared" si="3"/>
        <v>1306926.045148327</v>
      </c>
    </row>
    <row r="259" spans="2:4" x14ac:dyDescent="0.25">
      <c r="B259" s="101">
        <v>40330</v>
      </c>
      <c r="C259" s="102">
        <v>8.5000000000000006E-3</v>
      </c>
      <c r="D259" s="107">
        <f t="shared" si="3"/>
        <v>1318034.9165320878</v>
      </c>
    </row>
    <row r="260" spans="2:4" x14ac:dyDescent="0.25">
      <c r="B260" s="101">
        <v>40360</v>
      </c>
      <c r="C260" s="102">
        <v>1.5E-3</v>
      </c>
      <c r="D260" s="107">
        <f t="shared" si="3"/>
        <v>1320011.9689068859</v>
      </c>
    </row>
    <row r="261" spans="2:4" x14ac:dyDescent="0.25">
      <c r="B261" s="101">
        <v>40391</v>
      </c>
      <c r="C261" s="102">
        <v>7.7000000000000002E-3</v>
      </c>
      <c r="D261" s="107">
        <f t="shared" si="3"/>
        <v>1330176.061067469</v>
      </c>
    </row>
    <row r="262" spans="2:4" x14ac:dyDescent="0.25">
      <c r="B262" s="101">
        <v>40422</v>
      </c>
      <c r="C262" s="102">
        <v>1.15E-2</v>
      </c>
      <c r="D262" s="107">
        <f t="shared" si="3"/>
        <v>1345473.0857697448</v>
      </c>
    </row>
    <row r="263" spans="2:4" x14ac:dyDescent="0.25">
      <c r="B263" s="101">
        <v>40452</v>
      </c>
      <c r="C263" s="102">
        <v>1.01E-2</v>
      </c>
      <c r="D263" s="107">
        <f t="shared" si="3"/>
        <v>1359062.3639360191</v>
      </c>
    </row>
    <row r="264" spans="2:4" x14ac:dyDescent="0.25">
      <c r="B264" s="101">
        <v>40483</v>
      </c>
      <c r="C264" s="102">
        <v>1.4500000000000001E-2</v>
      </c>
      <c r="D264" s="107">
        <f t="shared" si="3"/>
        <v>1378768.7682130914</v>
      </c>
    </row>
    <row r="265" spans="2:4" x14ac:dyDescent="0.25">
      <c r="B265" s="101">
        <v>40513</v>
      </c>
      <c r="C265" s="102">
        <v>6.8999999999999999E-3</v>
      </c>
      <c r="D265" s="107">
        <f t="shared" si="3"/>
        <v>1388282.2727137615</v>
      </c>
    </row>
    <row r="266" spans="2:4" x14ac:dyDescent="0.25">
      <c r="B266" s="101">
        <v>40544</v>
      </c>
      <c r="C266" s="102">
        <v>7.9000000000000008E-3</v>
      </c>
      <c r="D266" s="107">
        <f t="shared" si="3"/>
        <v>1399249.7026682002</v>
      </c>
    </row>
  </sheetData>
  <phoneticPr fontId="32" type="noConversion"/>
  <pageMargins left="0.511811024" right="0.511811024" top="0.78740157499999996" bottom="0.78740157499999996" header="0.31496062000000002" footer="0.31496062000000002"/>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200-000000000000}">
  <dimension ref="B2:F266"/>
  <sheetViews>
    <sheetView workbookViewId="0">
      <selection activeCell="B2" sqref="B2"/>
    </sheetView>
  </sheetViews>
  <sheetFormatPr defaultColWidth="9.1796875" defaultRowHeight="12.5" x14ac:dyDescent="0.25"/>
  <cols>
    <col min="1" max="1" width="9.1796875" style="3"/>
    <col min="2" max="2" width="16.1796875" style="3" customWidth="1"/>
    <col min="3" max="3" width="9.1796875" style="3"/>
    <col min="4" max="4" width="17.1796875" style="73" customWidth="1"/>
    <col min="5" max="5" width="10.54296875" style="3" customWidth="1"/>
    <col min="6" max="6" width="18.26953125" style="3" customWidth="1"/>
    <col min="7" max="16384" width="9.1796875" style="3"/>
  </cols>
  <sheetData>
    <row r="2" spans="2:6" ht="15.5" x14ac:dyDescent="0.35">
      <c r="B2" s="28"/>
    </row>
    <row r="4" spans="2:6" x14ac:dyDescent="0.25">
      <c r="B4" s="95" t="s">
        <v>688</v>
      </c>
    </row>
    <row r="5" spans="2:6" x14ac:dyDescent="0.25">
      <c r="B5" s="95" t="s">
        <v>680</v>
      </c>
    </row>
    <row r="6" spans="2:6" x14ac:dyDescent="0.25">
      <c r="B6" s="95"/>
    </row>
    <row r="7" spans="2:6" x14ac:dyDescent="0.25">
      <c r="B7" s="95" t="s">
        <v>681</v>
      </c>
      <c r="C7" s="100"/>
      <c r="E7" s="108" t="s">
        <v>684</v>
      </c>
      <c r="F7" s="109"/>
    </row>
    <row r="8" spans="2:6" x14ac:dyDescent="0.25">
      <c r="B8" s="95" t="s">
        <v>682</v>
      </c>
      <c r="C8" s="100"/>
    </row>
    <row r="9" spans="2:6" x14ac:dyDescent="0.25">
      <c r="B9" s="95" t="s">
        <v>683</v>
      </c>
      <c r="C9" s="100"/>
    </row>
    <row r="10" spans="2:6" x14ac:dyDescent="0.25">
      <c r="B10" s="95" t="s">
        <v>689</v>
      </c>
      <c r="C10" s="100"/>
    </row>
    <row r="11" spans="2:6" ht="13" x14ac:dyDescent="0.3">
      <c r="B11" s="117" t="s">
        <v>693</v>
      </c>
    </row>
    <row r="13" spans="2:6" x14ac:dyDescent="0.25">
      <c r="B13" s="95" t="s">
        <v>678</v>
      </c>
      <c r="C13" s="95" t="s">
        <v>677</v>
      </c>
      <c r="D13" s="105" t="s">
        <v>690</v>
      </c>
      <c r="E13" s="95" t="s">
        <v>691</v>
      </c>
      <c r="F13" s="95" t="s">
        <v>692</v>
      </c>
    </row>
    <row r="14" spans="2:6" x14ac:dyDescent="0.25">
      <c r="B14" s="101">
        <v>32874</v>
      </c>
      <c r="C14" s="102">
        <v>0.61460000000000004</v>
      </c>
      <c r="D14" s="106">
        <f>1+C14</f>
        <v>1.6146</v>
      </c>
    </row>
    <row r="15" spans="2:6" x14ac:dyDescent="0.25">
      <c r="B15" s="101">
        <v>32905</v>
      </c>
      <c r="C15" s="102">
        <v>0.81289999999999996</v>
      </c>
      <c r="D15" s="107">
        <f>+(1+C15)*D14</f>
        <v>2.9271083400000002</v>
      </c>
    </row>
    <row r="16" spans="2:6" x14ac:dyDescent="0.25">
      <c r="B16" s="101">
        <v>32933</v>
      </c>
      <c r="C16" s="102">
        <v>0.83950000000000002</v>
      </c>
      <c r="D16" s="107">
        <f t="shared" ref="D16:F79" si="0">+(1+C16)*D15</f>
        <v>5.3844157914300004</v>
      </c>
    </row>
    <row r="17" spans="2:6" x14ac:dyDescent="0.25">
      <c r="B17" s="101">
        <v>32964</v>
      </c>
      <c r="C17" s="102">
        <v>0.28349999999999997</v>
      </c>
      <c r="D17" s="107">
        <f t="shared" si="0"/>
        <v>6.9108976683004055</v>
      </c>
    </row>
    <row r="18" spans="2:6" x14ac:dyDescent="0.25">
      <c r="B18" s="101">
        <v>32994</v>
      </c>
      <c r="C18" s="102">
        <v>5.9299999999999999E-2</v>
      </c>
      <c r="D18" s="107">
        <f t="shared" si="0"/>
        <v>7.3207139000306185</v>
      </c>
    </row>
    <row r="19" spans="2:6" x14ac:dyDescent="0.25">
      <c r="B19" s="101">
        <v>33025</v>
      </c>
      <c r="C19" s="102">
        <v>9.9400000000000002E-2</v>
      </c>
      <c r="D19" s="107">
        <f t="shared" si="0"/>
        <v>8.048392861693662</v>
      </c>
    </row>
    <row r="20" spans="2:6" x14ac:dyDescent="0.25">
      <c r="B20" s="101">
        <v>33055</v>
      </c>
      <c r="C20" s="102">
        <v>0.1201</v>
      </c>
      <c r="D20" s="107">
        <f t="shared" si="0"/>
        <v>9.0150048443830713</v>
      </c>
    </row>
    <row r="21" spans="2:6" x14ac:dyDescent="0.25">
      <c r="B21" s="101">
        <v>33086</v>
      </c>
      <c r="C21" s="102">
        <v>0.13619999999999999</v>
      </c>
      <c r="D21" s="107">
        <f t="shared" si="0"/>
        <v>10.242848504188046</v>
      </c>
    </row>
    <row r="22" spans="2:6" x14ac:dyDescent="0.25">
      <c r="B22" s="101">
        <v>33117</v>
      </c>
      <c r="C22" s="102">
        <v>0.128</v>
      </c>
      <c r="D22" s="107">
        <f t="shared" si="0"/>
        <v>11.553933112724117</v>
      </c>
    </row>
    <row r="23" spans="2:6" x14ac:dyDescent="0.25">
      <c r="B23" s="101">
        <v>33147</v>
      </c>
      <c r="C23" s="102">
        <v>0.12970000000000001</v>
      </c>
      <c r="D23" s="107">
        <f t="shared" si="0"/>
        <v>13.052478237444435</v>
      </c>
    </row>
    <row r="24" spans="2:6" x14ac:dyDescent="0.25">
      <c r="B24" s="101">
        <v>33178</v>
      </c>
      <c r="C24" s="102">
        <v>0.1686</v>
      </c>
      <c r="D24" s="107">
        <f t="shared" si="0"/>
        <v>15.253126068277567</v>
      </c>
    </row>
    <row r="25" spans="2:6" x14ac:dyDescent="0.25">
      <c r="B25" s="101">
        <v>33208</v>
      </c>
      <c r="C25" s="103">
        <v>0.18</v>
      </c>
      <c r="D25" s="107">
        <f t="shared" si="0"/>
        <v>17.998688760567529</v>
      </c>
    </row>
    <row r="26" spans="2:6" x14ac:dyDescent="0.25">
      <c r="B26" s="101">
        <v>33239</v>
      </c>
      <c r="C26" s="102">
        <v>0.17699999999999999</v>
      </c>
      <c r="D26" s="107">
        <f t="shared" si="0"/>
        <v>21.184456671187981</v>
      </c>
    </row>
    <row r="27" spans="2:6" x14ac:dyDescent="0.25">
      <c r="B27" s="101">
        <v>33270</v>
      </c>
      <c r="C27" s="102">
        <v>0.2102</v>
      </c>
      <c r="D27" s="107">
        <f t="shared" si="0"/>
        <v>25.637429463471694</v>
      </c>
      <c r="E27" s="112">
        <v>7.535E-2</v>
      </c>
      <c r="F27" s="104">
        <f>1+E27</f>
        <v>1.07535</v>
      </c>
    </row>
    <row r="28" spans="2:6" x14ac:dyDescent="0.25">
      <c r="B28" s="101">
        <v>33298</v>
      </c>
      <c r="C28" s="102">
        <v>9.1899999999999996E-2</v>
      </c>
      <c r="D28" s="107">
        <f t="shared" si="0"/>
        <v>27.993509231164744</v>
      </c>
      <c r="E28" s="112">
        <v>9.0425000000000005E-2</v>
      </c>
      <c r="F28" s="107">
        <f t="shared" si="0"/>
        <v>1.17258852375</v>
      </c>
    </row>
    <row r="29" spans="2:6" x14ac:dyDescent="0.25">
      <c r="B29" s="101">
        <v>33329</v>
      </c>
      <c r="C29" s="102">
        <v>7.8100000000000003E-2</v>
      </c>
      <c r="D29" s="107">
        <f t="shared" si="0"/>
        <v>30.179802302118713</v>
      </c>
      <c r="E29" s="112">
        <v>9.4745999999999997E-2</v>
      </c>
      <c r="F29" s="107">
        <f t="shared" si="0"/>
        <v>1.2836865960212176</v>
      </c>
    </row>
    <row r="30" spans="2:6" x14ac:dyDescent="0.25">
      <c r="B30" s="101">
        <v>33359</v>
      </c>
      <c r="C30" s="102">
        <v>7.4800000000000005E-2</v>
      </c>
      <c r="D30" s="107">
        <f t="shared" si="0"/>
        <v>32.43725151431719</v>
      </c>
      <c r="E30" s="112">
        <v>9.5349000000000003E-2</v>
      </c>
      <c r="F30" s="107">
        <f t="shared" si="0"/>
        <v>1.4060848292652446</v>
      </c>
    </row>
    <row r="31" spans="2:6" x14ac:dyDescent="0.25">
      <c r="B31" s="101">
        <v>33390</v>
      </c>
      <c r="C31" s="102">
        <v>8.48E-2</v>
      </c>
      <c r="D31" s="107">
        <f t="shared" si="0"/>
        <v>35.187930442731286</v>
      </c>
      <c r="E31" s="112">
        <v>9.9470000000000003E-2</v>
      </c>
      <c r="F31" s="107">
        <f t="shared" si="0"/>
        <v>1.5459480872322584</v>
      </c>
    </row>
    <row r="32" spans="2:6" x14ac:dyDescent="0.25">
      <c r="B32" s="101">
        <v>33420</v>
      </c>
      <c r="C32" s="102">
        <v>0.13220000000000001</v>
      </c>
      <c r="D32" s="107">
        <f t="shared" si="0"/>
        <v>39.839774847260365</v>
      </c>
      <c r="E32" s="112">
        <v>0.106002</v>
      </c>
      <c r="F32" s="107">
        <f t="shared" si="0"/>
        <v>1.7098216763750522</v>
      </c>
    </row>
    <row r="33" spans="2:6" x14ac:dyDescent="0.25">
      <c r="B33" s="101">
        <v>33451</v>
      </c>
      <c r="C33" s="102">
        <v>0.1525</v>
      </c>
      <c r="D33" s="107">
        <f t="shared" si="0"/>
        <v>45.915340511467576</v>
      </c>
      <c r="E33" s="112">
        <v>0.12509700000000001</v>
      </c>
      <c r="F33" s="107">
        <f t="shared" si="0"/>
        <v>1.9237152386245422</v>
      </c>
    </row>
    <row r="34" spans="2:6" x14ac:dyDescent="0.25">
      <c r="B34" s="101">
        <v>33482</v>
      </c>
      <c r="C34" s="102">
        <v>0.14929999999999999</v>
      </c>
      <c r="D34" s="107">
        <f t="shared" si="0"/>
        <v>52.770500849829688</v>
      </c>
      <c r="E34" s="112">
        <v>0.17363899999999999</v>
      </c>
      <c r="F34" s="107">
        <f t="shared" si="0"/>
        <v>2.2577472289440692</v>
      </c>
    </row>
    <row r="35" spans="2:6" x14ac:dyDescent="0.25">
      <c r="B35" s="101">
        <v>33512</v>
      </c>
      <c r="C35" s="102">
        <v>0.2263</v>
      </c>
      <c r="D35" s="107">
        <f t="shared" si="0"/>
        <v>64.712465192146141</v>
      </c>
      <c r="E35" s="112">
        <v>0.20368800000000001</v>
      </c>
      <c r="F35" s="107">
        <f t="shared" si="0"/>
        <v>2.7176232465132291</v>
      </c>
    </row>
    <row r="36" spans="2:6" x14ac:dyDescent="0.25">
      <c r="B36" s="101">
        <v>33543</v>
      </c>
      <c r="C36" s="102">
        <v>0.25619999999999998</v>
      </c>
      <c r="D36" s="107">
        <f t="shared" si="0"/>
        <v>81.291798774373987</v>
      </c>
      <c r="E36" s="112">
        <v>0.311726</v>
      </c>
      <c r="F36" s="107">
        <f t="shared" si="0"/>
        <v>3.5647770706558117</v>
      </c>
    </row>
    <row r="37" spans="2:6" x14ac:dyDescent="0.25">
      <c r="B37" s="101">
        <v>33573</v>
      </c>
      <c r="C37" s="102">
        <v>0.23630000000000001</v>
      </c>
      <c r="D37" s="107">
        <f t="shared" si="0"/>
        <v>100.50105082475855</v>
      </c>
      <c r="E37" s="112">
        <v>0.29062100000000002</v>
      </c>
      <c r="F37" s="107">
        <f t="shared" si="0"/>
        <v>4.600776147706874</v>
      </c>
    </row>
    <row r="38" spans="2:6" x14ac:dyDescent="0.25">
      <c r="B38" s="101">
        <v>33604</v>
      </c>
      <c r="C38" s="102">
        <v>0.2356</v>
      </c>
      <c r="D38" s="107">
        <f t="shared" si="0"/>
        <v>124.17909839907166</v>
      </c>
      <c r="E38" s="112">
        <v>0.26107399999999997</v>
      </c>
      <c r="F38" s="107">
        <f t="shared" si="0"/>
        <v>5.8019191796932983</v>
      </c>
    </row>
    <row r="39" spans="2:6" x14ac:dyDescent="0.25">
      <c r="B39" s="101">
        <v>33635</v>
      </c>
      <c r="C39" s="102">
        <v>0.27860000000000001</v>
      </c>
      <c r="D39" s="107">
        <f t="shared" si="0"/>
        <v>158.77539521305303</v>
      </c>
      <c r="E39" s="112">
        <v>0.26238</v>
      </c>
      <c r="F39" s="107">
        <f t="shared" si="0"/>
        <v>7.3242267340612264</v>
      </c>
    </row>
    <row r="40" spans="2:6" x14ac:dyDescent="0.25">
      <c r="B40" s="101">
        <v>33664</v>
      </c>
      <c r="C40" s="102">
        <v>0.21390000000000001</v>
      </c>
      <c r="D40" s="107">
        <f t="shared" si="0"/>
        <v>192.73745224912508</v>
      </c>
      <c r="E40" s="112">
        <v>0.248913</v>
      </c>
      <c r="F40" s="107">
        <f t="shared" si="0"/>
        <v>9.1473219831166084</v>
      </c>
    </row>
    <row r="41" spans="2:6" x14ac:dyDescent="0.25">
      <c r="B41" s="101">
        <v>33695</v>
      </c>
      <c r="C41" s="102">
        <v>0.19939999999999999</v>
      </c>
      <c r="D41" s="107">
        <f t="shared" si="0"/>
        <v>231.16930022760064</v>
      </c>
      <c r="E41" s="112">
        <v>0.21685399999999999</v>
      </c>
      <c r="F41" s="107">
        <f t="shared" si="0"/>
        <v>11.130955344443379</v>
      </c>
    </row>
    <row r="42" spans="2:6" x14ac:dyDescent="0.25">
      <c r="B42" s="101">
        <v>33725</v>
      </c>
      <c r="C42" s="102">
        <v>0.20430000000000001</v>
      </c>
      <c r="D42" s="107">
        <f t="shared" si="0"/>
        <v>278.39718826409944</v>
      </c>
      <c r="E42" s="112">
        <v>0.20408999999999999</v>
      </c>
      <c r="F42" s="107">
        <f t="shared" si="0"/>
        <v>13.402672020690826</v>
      </c>
    </row>
    <row r="43" spans="2:6" x14ac:dyDescent="0.25">
      <c r="B43" s="101">
        <v>33756</v>
      </c>
      <c r="C43" s="102">
        <v>0.2361</v>
      </c>
      <c r="D43" s="107">
        <f t="shared" si="0"/>
        <v>344.12676441325334</v>
      </c>
      <c r="E43" s="112">
        <v>0.21655199999999999</v>
      </c>
      <c r="F43" s="107">
        <f t="shared" si="0"/>
        <v>16.305047452115467</v>
      </c>
    </row>
    <row r="44" spans="2:6" x14ac:dyDescent="0.25">
      <c r="B44" s="101">
        <v>33786</v>
      </c>
      <c r="C44" s="102">
        <v>0.21840000000000001</v>
      </c>
      <c r="D44" s="107">
        <f t="shared" si="0"/>
        <v>419.28404976110784</v>
      </c>
      <c r="E44" s="112">
        <v>0.243085</v>
      </c>
      <c r="F44" s="107">
        <f t="shared" si="0"/>
        <v>20.268559912012954</v>
      </c>
    </row>
    <row r="45" spans="2:6" x14ac:dyDescent="0.25">
      <c r="B45" s="101">
        <v>33817</v>
      </c>
      <c r="C45" s="102">
        <v>0.24629999999999999</v>
      </c>
      <c r="D45" s="107">
        <f t="shared" si="0"/>
        <v>522.55371121726864</v>
      </c>
      <c r="E45" s="112">
        <v>0.23836099999999999</v>
      </c>
      <c r="F45" s="107">
        <f t="shared" si="0"/>
        <v>25.099794121200276</v>
      </c>
    </row>
    <row r="46" spans="2:6" x14ac:dyDescent="0.25">
      <c r="B46" s="101">
        <v>33848</v>
      </c>
      <c r="C46" s="102">
        <v>0.25269999999999998</v>
      </c>
      <c r="D46" s="107">
        <f t="shared" si="0"/>
        <v>654.60303404187243</v>
      </c>
      <c r="E46" s="112">
        <v>0.26006899999999999</v>
      </c>
      <c r="F46" s="107">
        <f t="shared" si="0"/>
        <v>31.627472478506714</v>
      </c>
    </row>
    <row r="47" spans="2:6" x14ac:dyDescent="0.25">
      <c r="B47" s="101">
        <v>33878</v>
      </c>
      <c r="C47" s="102">
        <v>0.2676</v>
      </c>
      <c r="D47" s="107">
        <f t="shared" si="0"/>
        <v>829.77480595147756</v>
      </c>
      <c r="E47" s="112">
        <v>0.25695299999999999</v>
      </c>
      <c r="F47" s="107">
        <f t="shared" si="0"/>
        <v>39.754246414276452</v>
      </c>
    </row>
    <row r="48" spans="2:6" x14ac:dyDescent="0.25">
      <c r="B48" s="101">
        <v>33909</v>
      </c>
      <c r="C48" s="102">
        <v>0.23430000000000001</v>
      </c>
      <c r="D48" s="107">
        <f t="shared" si="0"/>
        <v>1024.1910429859088</v>
      </c>
      <c r="E48" s="112">
        <v>0.239064</v>
      </c>
      <c r="F48" s="107">
        <f t="shared" si="0"/>
        <v>49.258055579059032</v>
      </c>
    </row>
    <row r="49" spans="2:6" x14ac:dyDescent="0.25">
      <c r="B49" s="101">
        <v>33939</v>
      </c>
      <c r="C49" s="102">
        <v>0.25080000000000002</v>
      </c>
      <c r="D49" s="107">
        <f t="shared" si="0"/>
        <v>1281.0581565667746</v>
      </c>
      <c r="E49" s="112">
        <v>0.245697</v>
      </c>
      <c r="F49" s="107">
        <f t="shared" si="0"/>
        <v>61.360612060667101</v>
      </c>
    </row>
    <row r="50" spans="2:6" x14ac:dyDescent="0.25">
      <c r="B50" s="101">
        <v>33970</v>
      </c>
      <c r="C50" s="102">
        <v>0.25829999999999997</v>
      </c>
      <c r="D50" s="107">
        <f t="shared" si="0"/>
        <v>1611.9554784079726</v>
      </c>
      <c r="E50" s="112">
        <v>0.27393800000000001</v>
      </c>
      <c r="F50" s="107">
        <f t="shared" si="0"/>
        <v>78.169615407342121</v>
      </c>
    </row>
    <row r="51" spans="2:6" x14ac:dyDescent="0.25">
      <c r="B51" s="101">
        <v>34001</v>
      </c>
      <c r="C51" s="102">
        <v>0.28420000000000001</v>
      </c>
      <c r="D51" s="107">
        <f t="shared" si="0"/>
        <v>2070.0732253715182</v>
      </c>
      <c r="E51" s="112">
        <v>0.27032</v>
      </c>
      <c r="F51" s="107">
        <f t="shared" si="0"/>
        <v>99.300425844254832</v>
      </c>
    </row>
    <row r="52" spans="2:6" x14ac:dyDescent="0.25">
      <c r="B52" s="101">
        <v>34029</v>
      </c>
      <c r="C52" s="102">
        <v>0.26250000000000001</v>
      </c>
      <c r="D52" s="107">
        <f t="shared" si="0"/>
        <v>2613.4674470315417</v>
      </c>
      <c r="E52" s="112">
        <v>0.26439000000000001</v>
      </c>
      <c r="F52" s="107">
        <f t="shared" si="0"/>
        <v>125.55446543321737</v>
      </c>
    </row>
    <row r="53" spans="2:6" x14ac:dyDescent="0.25">
      <c r="B53" s="101">
        <v>34060</v>
      </c>
      <c r="C53" s="102">
        <v>0.2883</v>
      </c>
      <c r="D53" s="107">
        <f t="shared" si="0"/>
        <v>3366.9301120107352</v>
      </c>
      <c r="E53" s="112">
        <v>0.28861100000000001</v>
      </c>
      <c r="F53" s="107">
        <f t="shared" si="0"/>
        <v>161.79086525636367</v>
      </c>
    </row>
    <row r="54" spans="2:6" x14ac:dyDescent="0.25">
      <c r="B54" s="101">
        <v>34090</v>
      </c>
      <c r="C54" s="102">
        <v>0.29699999999999999</v>
      </c>
      <c r="D54" s="107">
        <f t="shared" si="0"/>
        <v>4366.908355277923</v>
      </c>
      <c r="E54" s="112">
        <v>0.29323399999999999</v>
      </c>
      <c r="F54" s="107">
        <f t="shared" si="0"/>
        <v>209.23344783894822</v>
      </c>
    </row>
    <row r="55" spans="2:6" x14ac:dyDescent="0.25">
      <c r="B55" s="101">
        <v>34121</v>
      </c>
      <c r="C55" s="102">
        <v>0.31490000000000001</v>
      </c>
      <c r="D55" s="107">
        <f t="shared" si="0"/>
        <v>5742.0477963549411</v>
      </c>
      <c r="E55" s="112">
        <v>0.30730400000000002</v>
      </c>
      <c r="F55" s="107">
        <f t="shared" si="0"/>
        <v>273.53172329364838</v>
      </c>
    </row>
    <row r="56" spans="2:6" x14ac:dyDescent="0.25">
      <c r="B56" s="101">
        <v>34151</v>
      </c>
      <c r="C56" s="102">
        <v>0.3125</v>
      </c>
      <c r="D56" s="107">
        <f t="shared" si="0"/>
        <v>7536.43773271586</v>
      </c>
      <c r="E56" s="112">
        <v>0.31021799999999999</v>
      </c>
      <c r="F56" s="107">
        <f t="shared" si="0"/>
        <v>358.38618743035738</v>
      </c>
    </row>
    <row r="57" spans="2:6" x14ac:dyDescent="0.25">
      <c r="B57" s="101">
        <v>34182</v>
      </c>
      <c r="C57" s="102">
        <v>0.31790000000000002</v>
      </c>
      <c r="D57" s="107">
        <f t="shared" si="0"/>
        <v>9932.2712879462324</v>
      </c>
      <c r="E57" s="112">
        <v>0.34006700000000001</v>
      </c>
      <c r="F57" s="107">
        <f t="shared" si="0"/>
        <v>480.26150303123671</v>
      </c>
    </row>
    <row r="58" spans="2:6" x14ac:dyDescent="0.25">
      <c r="B58" s="101">
        <v>34213</v>
      </c>
      <c r="C58" s="102">
        <v>0.3528</v>
      </c>
      <c r="D58" s="107">
        <f t="shared" si="0"/>
        <v>13436.376598333663</v>
      </c>
      <c r="E58" s="112">
        <v>0.35293099999999999</v>
      </c>
      <c r="F58" s="107">
        <f t="shared" si="0"/>
        <v>649.76067555755401</v>
      </c>
    </row>
    <row r="59" spans="2:6" x14ac:dyDescent="0.25">
      <c r="B59" s="101">
        <v>34243</v>
      </c>
      <c r="C59" s="102">
        <v>0.35039999999999999</v>
      </c>
      <c r="D59" s="107">
        <f t="shared" si="0"/>
        <v>18144.482958389781</v>
      </c>
      <c r="E59" s="112">
        <v>0.37212600000000001</v>
      </c>
      <c r="F59" s="107">
        <f t="shared" si="0"/>
        <v>891.5535167100843</v>
      </c>
    </row>
    <row r="60" spans="2:6" x14ac:dyDescent="0.25">
      <c r="B60" s="101">
        <v>34274</v>
      </c>
      <c r="C60" s="102">
        <v>0.36149999999999999</v>
      </c>
      <c r="D60" s="107">
        <f t="shared" si="0"/>
        <v>24703.713547847685</v>
      </c>
      <c r="E60" s="112">
        <v>0.36840800000000001</v>
      </c>
      <c r="F60" s="107">
        <f t="shared" si="0"/>
        <v>1220.0089646942131</v>
      </c>
    </row>
    <row r="61" spans="2:6" x14ac:dyDescent="0.25">
      <c r="B61" s="101">
        <v>34304</v>
      </c>
      <c r="C61" s="102">
        <v>0.38319999999999999</v>
      </c>
      <c r="D61" s="107">
        <f t="shared" si="0"/>
        <v>34170.176579382918</v>
      </c>
      <c r="E61" s="112">
        <v>0.37484000000000001</v>
      </c>
      <c r="F61" s="107">
        <f t="shared" si="0"/>
        <v>1677.317125020192</v>
      </c>
    </row>
    <row r="62" spans="2:6" x14ac:dyDescent="0.25">
      <c r="B62" s="101">
        <v>34335</v>
      </c>
      <c r="C62" s="102">
        <v>0.39069999999999999</v>
      </c>
      <c r="D62" s="107">
        <f t="shared" si="0"/>
        <v>47520.464568947828</v>
      </c>
      <c r="E62" s="112">
        <v>0.42147200000000001</v>
      </c>
      <c r="F62" s="107">
        <f t="shared" si="0"/>
        <v>2384.2593283367023</v>
      </c>
    </row>
    <row r="63" spans="2:6" x14ac:dyDescent="0.25">
      <c r="B63" s="101">
        <v>34366</v>
      </c>
      <c r="C63" s="102">
        <v>0.4078</v>
      </c>
      <c r="D63" s="107">
        <f t="shared" si="0"/>
        <v>66899.310020164747</v>
      </c>
      <c r="E63" s="112">
        <v>0.40559299999999998</v>
      </c>
      <c r="F63" s="107">
        <f t="shared" si="0"/>
        <v>3351.2982220947706</v>
      </c>
    </row>
    <row r="64" spans="2:6" x14ac:dyDescent="0.25">
      <c r="B64" s="101">
        <v>34394</v>
      </c>
      <c r="C64" s="102">
        <v>0.45710000000000001</v>
      </c>
      <c r="D64" s="107">
        <f t="shared" si="0"/>
        <v>97478.984630382052</v>
      </c>
      <c r="E64" s="112">
        <v>0.42559200000000003</v>
      </c>
      <c r="F64" s="107">
        <f t="shared" si="0"/>
        <v>4777.5839350325277</v>
      </c>
    </row>
    <row r="65" spans="2:6" x14ac:dyDescent="0.25">
      <c r="B65" s="101">
        <v>34425</v>
      </c>
      <c r="C65" s="102">
        <v>0.40920000000000001</v>
      </c>
      <c r="D65" s="107">
        <f t="shared" si="0"/>
        <v>137367.38514113438</v>
      </c>
      <c r="E65" s="112">
        <v>0.46699800000000002</v>
      </c>
      <c r="F65" s="107">
        <f t="shared" si="0"/>
        <v>7008.7060775248483</v>
      </c>
    </row>
    <row r="66" spans="2:6" x14ac:dyDescent="0.25">
      <c r="B66" s="101">
        <v>34455</v>
      </c>
      <c r="C66" s="102">
        <v>0.42580000000000001</v>
      </c>
      <c r="D66" s="107">
        <f t="shared" si="0"/>
        <v>195858.41773422938</v>
      </c>
      <c r="E66" s="112">
        <v>0.47172199999999997</v>
      </c>
      <c r="F66" s="107">
        <f t="shared" si="0"/>
        <v>10314.866925827024</v>
      </c>
    </row>
    <row r="67" spans="2:6" x14ac:dyDescent="0.25">
      <c r="B67" s="101">
        <v>34486</v>
      </c>
      <c r="C67" s="102">
        <v>0.4521</v>
      </c>
      <c r="D67" s="107">
        <f t="shared" si="0"/>
        <v>284406.00839187449</v>
      </c>
      <c r="E67" s="112">
        <v>0.47609699999999999</v>
      </c>
      <c r="F67" s="107">
        <f t="shared" si="0"/>
        <v>15225.744124612493</v>
      </c>
    </row>
    <row r="68" spans="2:6" x14ac:dyDescent="0.25">
      <c r="B68" s="101">
        <v>34516</v>
      </c>
      <c r="C68" s="102">
        <v>4.3299999999999998E-2</v>
      </c>
      <c r="D68" s="107">
        <f t="shared" si="0"/>
        <v>296720.78855524265</v>
      </c>
      <c r="E68" s="112">
        <v>5.5513E-2</v>
      </c>
      <c r="F68" s="107">
        <f t="shared" si="0"/>
        <v>16070.970858202105</v>
      </c>
    </row>
    <row r="69" spans="2:6" x14ac:dyDescent="0.25">
      <c r="B69" s="101">
        <v>34547</v>
      </c>
      <c r="C69" s="102">
        <v>3.9399999999999998E-2</v>
      </c>
      <c r="D69" s="107">
        <f t="shared" si="0"/>
        <v>308411.58762431925</v>
      </c>
      <c r="E69" s="112">
        <v>2.6419000000000002E-2</v>
      </c>
      <c r="F69" s="107">
        <f t="shared" si="0"/>
        <v>16495.549837304945</v>
      </c>
    </row>
    <row r="70" spans="2:6" x14ac:dyDescent="0.25">
      <c r="B70" s="101">
        <v>34578</v>
      </c>
      <c r="C70" s="102">
        <v>1.7500000000000002E-2</v>
      </c>
      <c r="D70" s="107">
        <f t="shared" si="0"/>
        <v>313808.79040774488</v>
      </c>
      <c r="E70" s="112">
        <v>2.9513000000000001E-2</v>
      </c>
      <c r="F70" s="107">
        <f t="shared" si="0"/>
        <v>16982.382999653324</v>
      </c>
    </row>
    <row r="71" spans="2:6" x14ac:dyDescent="0.25">
      <c r="B71" s="101">
        <v>34608</v>
      </c>
      <c r="C71" s="102">
        <v>1.8200000000000001E-2</v>
      </c>
      <c r="D71" s="107">
        <f t="shared" si="0"/>
        <v>319520.11039316584</v>
      </c>
      <c r="E71" s="112">
        <v>3.0679000000000001E-2</v>
      </c>
      <c r="F71" s="107">
        <f t="shared" si="0"/>
        <v>17503.385527699687</v>
      </c>
    </row>
    <row r="72" spans="2:6" x14ac:dyDescent="0.25">
      <c r="B72" s="101">
        <v>34639</v>
      </c>
      <c r="C72" s="102">
        <v>2.8500000000000001E-2</v>
      </c>
      <c r="D72" s="107">
        <f t="shared" si="0"/>
        <v>328626.43353937106</v>
      </c>
      <c r="E72" s="112">
        <v>3.4355999999999998E-2</v>
      </c>
      <c r="F72" s="107">
        <f t="shared" si="0"/>
        <v>18104.731840889337</v>
      </c>
    </row>
    <row r="73" spans="2:6" x14ac:dyDescent="0.25">
      <c r="B73" s="101">
        <v>34669</v>
      </c>
      <c r="C73" s="102">
        <v>8.3999999999999995E-3</v>
      </c>
      <c r="D73" s="107">
        <f t="shared" si="0"/>
        <v>331386.89558110177</v>
      </c>
      <c r="E73" s="112">
        <v>3.3875000000000002E-2</v>
      </c>
      <c r="F73" s="107">
        <f t="shared" si="0"/>
        <v>18718.029631999467</v>
      </c>
    </row>
    <row r="74" spans="2:6" x14ac:dyDescent="0.25">
      <c r="B74" s="101">
        <v>34700</v>
      </c>
      <c r="C74" s="102">
        <v>9.1999999999999998E-3</v>
      </c>
      <c r="D74" s="107">
        <f t="shared" si="0"/>
        <v>334435.65502044791</v>
      </c>
      <c r="E74" s="112">
        <v>2.6117999999999999E-2</v>
      </c>
      <c r="F74" s="107">
        <f t="shared" si="0"/>
        <v>19206.907129928029</v>
      </c>
    </row>
    <row r="75" spans="2:6" x14ac:dyDescent="0.25">
      <c r="B75" s="101">
        <v>34731</v>
      </c>
      <c r="C75" s="102">
        <v>1.3899999999999999E-2</v>
      </c>
      <c r="D75" s="107">
        <f t="shared" si="0"/>
        <v>339084.31062523217</v>
      </c>
      <c r="E75" s="112">
        <v>2.3623999999999999E-2</v>
      </c>
      <c r="F75" s="107">
        <f t="shared" si="0"/>
        <v>19660.651103965451</v>
      </c>
    </row>
    <row r="76" spans="2:6" x14ac:dyDescent="0.25">
      <c r="B76" s="101">
        <v>34759</v>
      </c>
      <c r="C76" s="102">
        <v>1.12E-2</v>
      </c>
      <c r="D76" s="107">
        <f t="shared" si="0"/>
        <v>342882.05490423483</v>
      </c>
      <c r="E76" s="112">
        <v>2.8112999999999999E-2</v>
      </c>
      <c r="F76" s="107">
        <f t="shared" si="0"/>
        <v>20213.370988451232</v>
      </c>
    </row>
    <row r="77" spans="2:6" x14ac:dyDescent="0.25">
      <c r="B77" s="101">
        <v>34790</v>
      </c>
      <c r="C77" s="102">
        <v>2.1000000000000001E-2</v>
      </c>
      <c r="D77" s="107">
        <f t="shared" si="0"/>
        <v>350082.57805722376</v>
      </c>
      <c r="E77" s="112">
        <v>3.984E-2</v>
      </c>
      <c r="F77" s="107">
        <f t="shared" si="0"/>
        <v>21018.67168863113</v>
      </c>
    </row>
    <row r="78" spans="2:6" x14ac:dyDescent="0.25">
      <c r="B78" s="101">
        <v>34820</v>
      </c>
      <c r="C78" s="102">
        <v>5.7999999999999996E-3</v>
      </c>
      <c r="D78" s="107">
        <f t="shared" si="0"/>
        <v>352113.05700995564</v>
      </c>
      <c r="E78" s="112">
        <v>3.7633E-2</v>
      </c>
      <c r="F78" s="107">
        <f t="shared" si="0"/>
        <v>21809.667360289386</v>
      </c>
    </row>
    <row r="79" spans="2:6" x14ac:dyDescent="0.25">
      <c r="B79" s="101">
        <v>34851</v>
      </c>
      <c r="C79" s="102">
        <v>2.46E-2</v>
      </c>
      <c r="D79" s="107">
        <f t="shared" si="0"/>
        <v>360775.03821240051</v>
      </c>
      <c r="E79" s="112">
        <v>3.4007000000000003E-2</v>
      </c>
      <c r="F79" s="107">
        <f t="shared" si="0"/>
        <v>22551.348718210746</v>
      </c>
    </row>
    <row r="80" spans="2:6" x14ac:dyDescent="0.25">
      <c r="B80" s="101">
        <v>34881</v>
      </c>
      <c r="C80" s="102">
        <v>1.8200000000000001E-2</v>
      </c>
      <c r="D80" s="107">
        <f t="shared" ref="D80:F143" si="1">+(1+C80)*D79</f>
        <v>367341.14390786621</v>
      </c>
      <c r="E80" s="112">
        <v>3.5055000000000003E-2</v>
      </c>
      <c r="F80" s="107">
        <f t="shared" si="1"/>
        <v>23341.886247527626</v>
      </c>
    </row>
    <row r="81" spans="2:6" x14ac:dyDescent="0.25">
      <c r="B81" s="101">
        <v>34912</v>
      </c>
      <c r="C81" s="102">
        <v>2.1999999999999999E-2</v>
      </c>
      <c r="D81" s="107">
        <f t="shared" si="1"/>
        <v>375422.64907383925</v>
      </c>
      <c r="E81" s="112">
        <v>3.1175000000000001E-2</v>
      </c>
      <c r="F81" s="107">
        <f t="shared" si="1"/>
        <v>24069.569551294298</v>
      </c>
    </row>
    <row r="82" spans="2:6" x14ac:dyDescent="0.25">
      <c r="B82" s="101">
        <v>34943</v>
      </c>
      <c r="C82" s="102">
        <v>-7.1000000000000004E-3</v>
      </c>
      <c r="D82" s="107">
        <f t="shared" si="1"/>
        <v>372757.14826541499</v>
      </c>
      <c r="E82" s="112">
        <v>2.4490000000000001E-2</v>
      </c>
      <c r="F82" s="107">
        <f t="shared" si="1"/>
        <v>24659.033309605493</v>
      </c>
    </row>
    <row r="83" spans="2:6" x14ac:dyDescent="0.25">
      <c r="B83" s="101">
        <v>34973</v>
      </c>
      <c r="C83" s="102">
        <v>5.1999999999999998E-3</v>
      </c>
      <c r="D83" s="107">
        <f t="shared" si="1"/>
        <v>374695.48543639516</v>
      </c>
      <c r="E83" s="112">
        <v>2.1623E-2</v>
      </c>
      <c r="F83" s="107">
        <f t="shared" si="1"/>
        <v>25192.235586859089</v>
      </c>
    </row>
    <row r="84" spans="2:6" x14ac:dyDescent="0.25">
      <c r="B84" s="101">
        <v>35004</v>
      </c>
      <c r="C84" s="102">
        <v>1.2E-2</v>
      </c>
      <c r="D84" s="107">
        <f t="shared" si="1"/>
        <v>379191.83126163192</v>
      </c>
      <c r="E84" s="112">
        <v>1.9459000000000001E-2</v>
      </c>
      <c r="F84" s="107">
        <f t="shared" si="1"/>
        <v>25682.451299143777</v>
      </c>
    </row>
    <row r="85" spans="2:6" x14ac:dyDescent="0.25">
      <c r="B85" s="101">
        <v>35034</v>
      </c>
      <c r="C85" s="102">
        <v>7.1000000000000004E-3</v>
      </c>
      <c r="D85" s="107">
        <f t="shared" si="1"/>
        <v>381884.09326358954</v>
      </c>
      <c r="E85" s="112">
        <v>1.8467000000000001E-2</v>
      </c>
      <c r="F85" s="107">
        <f t="shared" si="1"/>
        <v>26156.729127285067</v>
      </c>
    </row>
    <row r="86" spans="2:6" x14ac:dyDescent="0.25">
      <c r="B86" s="101">
        <v>35065</v>
      </c>
      <c r="C86" s="102">
        <v>1.7299999999999999E-2</v>
      </c>
      <c r="D86" s="107">
        <f t="shared" si="1"/>
        <v>388490.68807704968</v>
      </c>
      <c r="E86" s="112">
        <v>1.7589E-2</v>
      </c>
      <c r="F86" s="107">
        <f t="shared" si="1"/>
        <v>26616.799835904887</v>
      </c>
    </row>
    <row r="87" spans="2:6" x14ac:dyDescent="0.25">
      <c r="B87" s="101">
        <v>35096</v>
      </c>
      <c r="C87" s="102">
        <v>9.7000000000000003E-3</v>
      </c>
      <c r="D87" s="107">
        <f t="shared" si="1"/>
        <v>392259.04775139707</v>
      </c>
      <c r="E87" s="112">
        <v>1.4673E-2</v>
      </c>
      <c r="F87" s="107">
        <f t="shared" si="1"/>
        <v>27007.348139897116</v>
      </c>
    </row>
    <row r="88" spans="2:6" x14ac:dyDescent="0.25">
      <c r="B88" s="101">
        <v>35125</v>
      </c>
      <c r="C88" s="102">
        <v>4.0000000000000001E-3</v>
      </c>
      <c r="D88" s="107">
        <f t="shared" si="1"/>
        <v>393828.08394240268</v>
      </c>
      <c r="E88" s="112">
        <v>1.3180000000000001E-2</v>
      </c>
      <c r="F88" s="107">
        <f t="shared" si="1"/>
        <v>27363.304988380958</v>
      </c>
    </row>
    <row r="89" spans="2:6" x14ac:dyDescent="0.25">
      <c r="B89" s="101">
        <v>35156</v>
      </c>
      <c r="C89" s="102">
        <v>3.2000000000000002E-3</v>
      </c>
      <c r="D89" s="107">
        <f t="shared" si="1"/>
        <v>395088.33381101838</v>
      </c>
      <c r="E89" s="112">
        <v>1.163E-2</v>
      </c>
      <c r="F89" s="107">
        <f t="shared" si="1"/>
        <v>27681.540225395831</v>
      </c>
    </row>
    <row r="90" spans="2:6" x14ac:dyDescent="0.25">
      <c r="B90" s="101">
        <v>35186</v>
      </c>
      <c r="C90" s="102">
        <v>1.55E-2</v>
      </c>
      <c r="D90" s="107">
        <f t="shared" si="1"/>
        <v>401212.20298508921</v>
      </c>
      <c r="E90" s="112">
        <v>1.0917E-2</v>
      </c>
      <c r="F90" s="107">
        <f t="shared" si="1"/>
        <v>27983.739600036479</v>
      </c>
    </row>
    <row r="91" spans="2:6" x14ac:dyDescent="0.25">
      <c r="B91" s="101">
        <v>35217</v>
      </c>
      <c r="C91" s="102">
        <v>1.0200000000000001E-2</v>
      </c>
      <c r="D91" s="107">
        <f t="shared" si="1"/>
        <v>405304.56745553709</v>
      </c>
      <c r="E91" s="112">
        <v>1.1129E-2</v>
      </c>
      <c r="F91" s="107">
        <f t="shared" si="1"/>
        <v>28295.170638045282</v>
      </c>
    </row>
    <row r="92" spans="2:6" x14ac:dyDescent="0.25">
      <c r="B92" s="101">
        <v>35247</v>
      </c>
      <c r="C92" s="102">
        <v>1.35E-2</v>
      </c>
      <c r="D92" s="107">
        <f t="shared" si="1"/>
        <v>410776.17911618686</v>
      </c>
      <c r="E92" s="112">
        <v>1.0880000000000001E-2</v>
      </c>
      <c r="F92" s="107">
        <f t="shared" si="1"/>
        <v>28603.022094587213</v>
      </c>
    </row>
    <row r="93" spans="2:6" x14ac:dyDescent="0.25">
      <c r="B93" s="101">
        <v>35278</v>
      </c>
      <c r="C93" s="102">
        <v>2.8E-3</v>
      </c>
      <c r="D93" s="107">
        <f t="shared" si="1"/>
        <v>411926.35241771216</v>
      </c>
      <c r="E93" s="112">
        <v>1.1306E-2</v>
      </c>
      <c r="F93" s="107">
        <f t="shared" si="1"/>
        <v>28926.407862388616</v>
      </c>
    </row>
    <row r="94" spans="2:6" x14ac:dyDescent="0.25">
      <c r="B94" s="101">
        <v>35309</v>
      </c>
      <c r="C94" s="102">
        <v>1E-3</v>
      </c>
      <c r="D94" s="107">
        <f t="shared" si="1"/>
        <v>412338.27877012984</v>
      </c>
      <c r="E94" s="112">
        <v>1.1653E-2</v>
      </c>
      <c r="F94" s="107">
        <f t="shared" si="1"/>
        <v>29263.487293209029</v>
      </c>
    </row>
    <row r="95" spans="2:6" x14ac:dyDescent="0.25">
      <c r="B95" s="101">
        <v>35339</v>
      </c>
      <c r="C95" s="102">
        <v>1.9E-3</v>
      </c>
      <c r="D95" s="107">
        <f t="shared" si="1"/>
        <v>413121.72149979312</v>
      </c>
      <c r="E95" s="112">
        <v>1.2456E-2</v>
      </c>
      <c r="F95" s="107">
        <f t="shared" si="1"/>
        <v>29627.993290933242</v>
      </c>
    </row>
    <row r="96" spans="2:6" x14ac:dyDescent="0.25">
      <c r="B96" s="101">
        <v>35370</v>
      </c>
      <c r="C96" s="102">
        <v>2E-3</v>
      </c>
      <c r="D96" s="107">
        <f t="shared" si="1"/>
        <v>413947.96494279272</v>
      </c>
      <c r="E96" s="112">
        <v>1.3187000000000001E-2</v>
      </c>
      <c r="F96" s="107">
        <f t="shared" si="1"/>
        <v>30018.697638460781</v>
      </c>
    </row>
    <row r="97" spans="2:6" x14ac:dyDescent="0.25">
      <c r="B97" s="101">
        <v>35400</v>
      </c>
      <c r="C97" s="102">
        <v>7.3000000000000001E-3</v>
      </c>
      <c r="D97" s="107">
        <f t="shared" si="1"/>
        <v>416969.78508687514</v>
      </c>
      <c r="E97" s="112">
        <v>1.3761000000000001E-2</v>
      </c>
      <c r="F97" s="107">
        <f t="shared" si="1"/>
        <v>30431.784936663636</v>
      </c>
    </row>
    <row r="98" spans="2:6" x14ac:dyDescent="0.25">
      <c r="B98" s="101">
        <v>35431</v>
      </c>
      <c r="C98" s="102">
        <v>1.77E-2</v>
      </c>
      <c r="D98" s="107">
        <f t="shared" si="1"/>
        <v>424350.15028291283</v>
      </c>
      <c r="E98" s="112">
        <v>1.2477E-2</v>
      </c>
      <c r="F98" s="107">
        <f t="shared" si="1"/>
        <v>30811.48231731839</v>
      </c>
    </row>
    <row r="99" spans="2:6" x14ac:dyDescent="0.25">
      <c r="B99" s="101">
        <v>35462</v>
      </c>
      <c r="C99" s="102">
        <v>4.3E-3</v>
      </c>
      <c r="D99" s="107">
        <f t="shared" si="1"/>
        <v>426174.85592912935</v>
      </c>
      <c r="E99" s="112">
        <v>1.1649E-2</v>
      </c>
      <c r="F99" s="107">
        <f t="shared" si="1"/>
        <v>31170.405274832832</v>
      </c>
    </row>
    <row r="100" spans="2:6" x14ac:dyDescent="0.25">
      <c r="B100" s="101">
        <v>35490</v>
      </c>
      <c r="C100" s="102">
        <v>1.15E-2</v>
      </c>
      <c r="D100" s="107">
        <f t="shared" si="1"/>
        <v>431075.86677231436</v>
      </c>
      <c r="E100" s="112">
        <v>1.1348E-2</v>
      </c>
      <c r="F100" s="107">
        <f t="shared" si="1"/>
        <v>31524.127033891633</v>
      </c>
    </row>
    <row r="101" spans="2:6" x14ac:dyDescent="0.25">
      <c r="B101" s="101">
        <v>35521</v>
      </c>
      <c r="C101" s="102">
        <v>6.7999999999999996E-3</v>
      </c>
      <c r="D101" s="107">
        <f t="shared" si="1"/>
        <v>434007.18266636605</v>
      </c>
      <c r="E101" s="112">
        <v>1.1242E-2</v>
      </c>
      <c r="F101" s="107">
        <f t="shared" si="1"/>
        <v>31878.52127000664</v>
      </c>
    </row>
    <row r="102" spans="2:6" x14ac:dyDescent="0.25">
      <c r="B102" s="101">
        <v>35551</v>
      </c>
      <c r="C102" s="102">
        <v>2.0999999999999999E-3</v>
      </c>
      <c r="D102" s="107">
        <f t="shared" si="1"/>
        <v>434918.59774996544</v>
      </c>
      <c r="E102" s="112">
        <v>1.1386E-2</v>
      </c>
      <c r="F102" s="107">
        <f t="shared" si="1"/>
        <v>32241.490113186934</v>
      </c>
    </row>
    <row r="103" spans="2:6" x14ac:dyDescent="0.25">
      <c r="B103" s="101">
        <v>35582</v>
      </c>
      <c r="C103" s="102">
        <v>7.4000000000000003E-3</v>
      </c>
      <c r="D103" s="107">
        <f t="shared" si="1"/>
        <v>438136.99537331524</v>
      </c>
      <c r="E103" s="112">
        <v>1.1568E-2</v>
      </c>
      <c r="F103" s="107">
        <f t="shared" si="1"/>
        <v>32614.459670816283</v>
      </c>
    </row>
    <row r="104" spans="2:6" x14ac:dyDescent="0.25">
      <c r="B104" s="101">
        <v>35612</v>
      </c>
      <c r="C104" s="102">
        <v>8.9999999999999998E-4</v>
      </c>
      <c r="D104" s="107">
        <f t="shared" si="1"/>
        <v>438531.31866915117</v>
      </c>
      <c r="E104" s="112">
        <v>1.1613E-2</v>
      </c>
      <c r="F104" s="107">
        <f t="shared" si="1"/>
        <v>32993.211390973476</v>
      </c>
    </row>
    <row r="105" spans="2:6" x14ac:dyDescent="0.25">
      <c r="B105" s="101">
        <v>35643</v>
      </c>
      <c r="C105" s="102">
        <v>8.9999999999999998E-4</v>
      </c>
      <c r="D105" s="107">
        <f t="shared" si="1"/>
        <v>438925.99685595336</v>
      </c>
      <c r="E105" s="112">
        <v>1.1301E-2</v>
      </c>
      <c r="F105" s="107">
        <f t="shared" si="1"/>
        <v>33366.067672902871</v>
      </c>
    </row>
    <row r="106" spans="2:6" x14ac:dyDescent="0.25">
      <c r="B106" s="101">
        <v>35674</v>
      </c>
      <c r="C106" s="102">
        <v>4.7999999999999996E-3</v>
      </c>
      <c r="D106" s="107">
        <f t="shared" si="1"/>
        <v>441032.84164086188</v>
      </c>
      <c r="E106" s="112">
        <v>1.1506000000000001E-2</v>
      </c>
      <c r="F106" s="107">
        <f t="shared" si="1"/>
        <v>33749.97764754729</v>
      </c>
    </row>
    <row r="107" spans="2:6" x14ac:dyDescent="0.25">
      <c r="B107" s="101">
        <v>35704</v>
      </c>
      <c r="C107" s="102">
        <v>3.7000000000000002E-3</v>
      </c>
      <c r="D107" s="107">
        <f t="shared" si="1"/>
        <v>442664.66315493308</v>
      </c>
      <c r="E107" s="112">
        <v>1.1586000000000001E-2</v>
      </c>
      <c r="F107" s="107">
        <f t="shared" si="1"/>
        <v>34141.004888571777</v>
      </c>
    </row>
    <row r="108" spans="2:6" x14ac:dyDescent="0.25">
      <c r="B108" s="101">
        <v>35735</v>
      </c>
      <c r="C108" s="102">
        <v>6.4000000000000003E-3</v>
      </c>
      <c r="D108" s="107">
        <f t="shared" si="1"/>
        <v>445497.71699912462</v>
      </c>
      <c r="E108" s="112">
        <v>2.0410999999999999E-2</v>
      </c>
      <c r="F108" s="107">
        <f t="shared" si="1"/>
        <v>34837.856939352416</v>
      </c>
    </row>
    <row r="109" spans="2:6" x14ac:dyDescent="0.25">
      <c r="B109" s="101">
        <v>35765</v>
      </c>
      <c r="C109" s="102">
        <v>8.3999999999999995E-3</v>
      </c>
      <c r="D109" s="107">
        <f t="shared" si="1"/>
        <v>449239.89782191726</v>
      </c>
      <c r="E109" s="112">
        <v>1.8149999999999999E-2</v>
      </c>
      <c r="F109" s="107">
        <f t="shared" si="1"/>
        <v>35470.164042801662</v>
      </c>
    </row>
    <row r="110" spans="2:6" x14ac:dyDescent="0.25">
      <c r="B110" s="101">
        <v>35796</v>
      </c>
      <c r="C110" s="102">
        <v>9.5999999999999992E-3</v>
      </c>
      <c r="D110" s="107">
        <f t="shared" si="1"/>
        <v>453552.60084100766</v>
      </c>
      <c r="E110" s="112">
        <v>1.6515999999999999E-2</v>
      </c>
      <c r="F110" s="107">
        <f t="shared" si="1"/>
        <v>36055.989272132574</v>
      </c>
    </row>
    <row r="111" spans="2:6" x14ac:dyDescent="0.25">
      <c r="B111" s="101">
        <v>35827</v>
      </c>
      <c r="C111" s="102">
        <v>1.8E-3</v>
      </c>
      <c r="D111" s="107">
        <f t="shared" si="1"/>
        <v>454368.99552252149</v>
      </c>
      <c r="E111" s="112">
        <v>9.4830000000000001E-3</v>
      </c>
      <c r="F111" s="107">
        <f t="shared" si="1"/>
        <v>36397.908218400204</v>
      </c>
    </row>
    <row r="112" spans="2:6" x14ac:dyDescent="0.25">
      <c r="B112" s="101">
        <v>35855</v>
      </c>
      <c r="C112" s="102">
        <v>1.9E-3</v>
      </c>
      <c r="D112" s="107">
        <f t="shared" si="1"/>
        <v>455232.29661401431</v>
      </c>
      <c r="E112" s="112">
        <v>1.404E-2</v>
      </c>
      <c r="F112" s="107">
        <f t="shared" si="1"/>
        <v>36908.934849786543</v>
      </c>
    </row>
    <row r="113" spans="2:6" x14ac:dyDescent="0.25">
      <c r="B113" s="101">
        <v>35886</v>
      </c>
      <c r="C113" s="102">
        <v>1.2999999999999999E-3</v>
      </c>
      <c r="D113" s="107">
        <f t="shared" si="1"/>
        <v>455824.09859961254</v>
      </c>
      <c r="E113" s="112">
        <v>9.7439999999999992E-3</v>
      </c>
      <c r="F113" s="107">
        <f t="shared" si="1"/>
        <v>37268.575510962859</v>
      </c>
    </row>
    <row r="114" spans="2:6" x14ac:dyDescent="0.25">
      <c r="B114" s="101">
        <v>35916</v>
      </c>
      <c r="C114" s="102">
        <v>1.4E-3</v>
      </c>
      <c r="D114" s="107">
        <f t="shared" si="1"/>
        <v>456462.25233765203</v>
      </c>
      <c r="E114" s="112">
        <v>9.5659999999999999E-3</v>
      </c>
      <c r="F114" s="107">
        <f t="shared" si="1"/>
        <v>37625.086704300731</v>
      </c>
    </row>
    <row r="115" spans="2:6" x14ac:dyDescent="0.25">
      <c r="B115" s="101">
        <v>35947</v>
      </c>
      <c r="C115" s="102">
        <v>3.8E-3</v>
      </c>
      <c r="D115" s="107">
        <f t="shared" si="1"/>
        <v>458196.80889653513</v>
      </c>
      <c r="E115" s="112">
        <v>9.9380000000000007E-3</v>
      </c>
      <c r="F115" s="107">
        <f t="shared" si="1"/>
        <v>37999.004815968074</v>
      </c>
    </row>
    <row r="116" spans="2:6" x14ac:dyDescent="0.25">
      <c r="B116" s="101">
        <v>35977</v>
      </c>
      <c r="C116" s="102">
        <v>-1.6999999999999999E-3</v>
      </c>
      <c r="D116" s="107">
        <f t="shared" si="1"/>
        <v>457417.87432141101</v>
      </c>
      <c r="E116" s="112">
        <v>1.0531E-2</v>
      </c>
      <c r="F116" s="107">
        <f t="shared" si="1"/>
        <v>38399.172335685034</v>
      </c>
    </row>
    <row r="117" spans="2:6" x14ac:dyDescent="0.25">
      <c r="B117" s="101">
        <v>36008</v>
      </c>
      <c r="C117" s="102">
        <v>-1.6000000000000001E-3</v>
      </c>
      <c r="D117" s="107">
        <f t="shared" si="1"/>
        <v>456686.00572249672</v>
      </c>
      <c r="E117" s="112">
        <v>8.7679999999999998E-3</v>
      </c>
      <c r="F117" s="107">
        <f t="shared" si="1"/>
        <v>38735.856278724328</v>
      </c>
    </row>
    <row r="118" spans="2:6" x14ac:dyDescent="0.25">
      <c r="B118" s="101">
        <v>36039</v>
      </c>
      <c r="C118" s="102">
        <v>-8.0000000000000004E-4</v>
      </c>
      <c r="D118" s="107">
        <f t="shared" si="1"/>
        <v>456320.65691791871</v>
      </c>
      <c r="E118" s="112">
        <v>9.5350000000000001E-3</v>
      </c>
      <c r="F118" s="107">
        <f t="shared" si="1"/>
        <v>39105.202668341968</v>
      </c>
    </row>
    <row r="119" spans="2:6" x14ac:dyDescent="0.25">
      <c r="B119" s="101">
        <v>36069</v>
      </c>
      <c r="C119" s="102">
        <v>8.0000000000000004E-4</v>
      </c>
      <c r="D119" s="107">
        <f t="shared" si="1"/>
        <v>456685.71344345302</v>
      </c>
      <c r="E119" s="112">
        <v>1.3936E-2</v>
      </c>
      <c r="F119" s="107">
        <f t="shared" si="1"/>
        <v>39650.172772727979</v>
      </c>
    </row>
    <row r="120" spans="2:6" x14ac:dyDescent="0.25">
      <c r="B120" s="101">
        <v>36100</v>
      </c>
      <c r="C120" s="102">
        <v>-3.2000000000000002E-3</v>
      </c>
      <c r="D120" s="107">
        <f t="shared" si="1"/>
        <v>455224.31916043395</v>
      </c>
      <c r="E120" s="112">
        <v>1.1167E-2</v>
      </c>
      <c r="F120" s="107">
        <f t="shared" si="1"/>
        <v>40092.946252081027</v>
      </c>
    </row>
    <row r="121" spans="2:6" x14ac:dyDescent="0.25">
      <c r="B121" s="101">
        <v>36130</v>
      </c>
      <c r="C121" s="102">
        <v>4.4999999999999997E-3</v>
      </c>
      <c r="D121" s="107">
        <f t="shared" si="1"/>
        <v>457272.82859665586</v>
      </c>
      <c r="E121" s="112">
        <v>1.2470999999999999E-2</v>
      </c>
      <c r="F121" s="107">
        <f t="shared" si="1"/>
        <v>40592.945384790728</v>
      </c>
    </row>
    <row r="122" spans="2:6" x14ac:dyDescent="0.25">
      <c r="B122" s="101">
        <v>36161</v>
      </c>
      <c r="C122" s="102">
        <v>8.3999999999999995E-3</v>
      </c>
      <c r="D122" s="107">
        <f t="shared" si="1"/>
        <v>461113.92035686778</v>
      </c>
      <c r="E122" s="112">
        <v>1.0189E-2</v>
      </c>
      <c r="F122" s="107">
        <f t="shared" si="1"/>
        <v>41006.546905316362</v>
      </c>
    </row>
    <row r="123" spans="2:6" x14ac:dyDescent="0.25">
      <c r="B123" s="101">
        <v>36192</v>
      </c>
      <c r="C123" s="102">
        <v>3.61E-2</v>
      </c>
      <c r="D123" s="107">
        <f t="shared" si="1"/>
        <v>477760.1328817507</v>
      </c>
      <c r="E123" s="112">
        <v>1.3339E-2</v>
      </c>
      <c r="F123" s="107">
        <f t="shared" si="1"/>
        <v>41553.533234486378</v>
      </c>
    </row>
    <row r="124" spans="2:6" x14ac:dyDescent="0.25">
      <c r="B124" s="101">
        <v>36220</v>
      </c>
      <c r="C124" s="102">
        <v>2.8299999999999999E-2</v>
      </c>
      <c r="D124" s="107">
        <f t="shared" si="1"/>
        <v>491280.74464230426</v>
      </c>
      <c r="E124" s="112">
        <v>1.6671999999999999E-2</v>
      </c>
      <c r="F124" s="107">
        <f t="shared" si="1"/>
        <v>42246.313740571735</v>
      </c>
    </row>
    <row r="125" spans="2:6" x14ac:dyDescent="0.25">
      <c r="B125" s="101">
        <v>36251</v>
      </c>
      <c r="C125" s="102">
        <v>7.1000000000000004E-3</v>
      </c>
      <c r="D125" s="107">
        <f t="shared" si="1"/>
        <v>494768.83792926464</v>
      </c>
      <c r="E125" s="112">
        <v>1.1122E-2</v>
      </c>
      <c r="F125" s="107">
        <f t="shared" si="1"/>
        <v>42716.177241994381</v>
      </c>
    </row>
    <row r="126" spans="2:6" x14ac:dyDescent="0.25">
      <c r="B126" s="101">
        <v>36281</v>
      </c>
      <c r="C126" s="102">
        <v>-2.8999999999999998E-3</v>
      </c>
      <c r="D126" s="107">
        <f t="shared" si="1"/>
        <v>493334.00829926977</v>
      </c>
      <c r="E126" s="112">
        <v>1.0789999999999999E-2</v>
      </c>
      <c r="F126" s="107">
        <f t="shared" si="1"/>
        <v>43177.084794435505</v>
      </c>
    </row>
    <row r="127" spans="2:6" x14ac:dyDescent="0.25">
      <c r="B127" s="101">
        <v>36312</v>
      </c>
      <c r="C127" s="102">
        <v>3.5999999999999999E-3</v>
      </c>
      <c r="D127" s="107">
        <f t="shared" si="1"/>
        <v>495110.01072914718</v>
      </c>
      <c r="E127" s="112">
        <v>8.1239999999999993E-3</v>
      </c>
      <c r="F127" s="107">
        <f t="shared" si="1"/>
        <v>43527.855431305499</v>
      </c>
    </row>
    <row r="128" spans="2:6" x14ac:dyDescent="0.25">
      <c r="B128" s="101">
        <v>36342</v>
      </c>
      <c r="C128" s="102">
        <v>1.55E-2</v>
      </c>
      <c r="D128" s="107">
        <f t="shared" si="1"/>
        <v>502784.21589544899</v>
      </c>
      <c r="E128" s="112">
        <v>7.9480000000000002E-3</v>
      </c>
      <c r="F128" s="107">
        <f t="shared" si="1"/>
        <v>43873.814826273519</v>
      </c>
    </row>
    <row r="129" spans="2:6" x14ac:dyDescent="0.25">
      <c r="B129" s="101">
        <v>36373</v>
      </c>
      <c r="C129" s="102">
        <v>1.5599999999999999E-2</v>
      </c>
      <c r="D129" s="107">
        <f t="shared" si="1"/>
        <v>510627.64966341801</v>
      </c>
      <c r="E129" s="112">
        <v>7.9600000000000001E-3</v>
      </c>
      <c r="F129" s="107">
        <f t="shared" si="1"/>
        <v>44223.050392290657</v>
      </c>
    </row>
    <row r="130" spans="2:6" x14ac:dyDescent="0.25">
      <c r="B130" s="101">
        <v>36404</v>
      </c>
      <c r="C130" s="102">
        <v>1.4500000000000001E-2</v>
      </c>
      <c r="D130" s="107">
        <f t="shared" si="1"/>
        <v>518031.75058353756</v>
      </c>
      <c r="E130" s="112">
        <v>7.7289999999999998E-3</v>
      </c>
      <c r="F130" s="107">
        <f t="shared" si="1"/>
        <v>44564.850348772678</v>
      </c>
    </row>
    <row r="131" spans="2:6" x14ac:dyDescent="0.25">
      <c r="B131" s="101">
        <v>36434</v>
      </c>
      <c r="C131" s="102">
        <v>1.7000000000000001E-2</v>
      </c>
      <c r="D131" s="107">
        <f t="shared" si="1"/>
        <v>526838.2903434576</v>
      </c>
      <c r="E131" s="112">
        <v>7.2760000000000003E-3</v>
      </c>
      <c r="F131" s="107">
        <f t="shared" si="1"/>
        <v>44889.104199910347</v>
      </c>
    </row>
    <row r="132" spans="2:6" x14ac:dyDescent="0.25">
      <c r="B132" s="101">
        <v>36465</v>
      </c>
      <c r="C132" s="102">
        <v>2.3900000000000001E-2</v>
      </c>
      <c r="D132" s="107">
        <f t="shared" si="1"/>
        <v>539429.72548266628</v>
      </c>
      <c r="E132" s="112">
        <v>7.0080000000000003E-3</v>
      </c>
      <c r="F132" s="107">
        <f t="shared" si="1"/>
        <v>45203.687042143312</v>
      </c>
    </row>
    <row r="133" spans="2:6" x14ac:dyDescent="0.25">
      <c r="B133" s="101">
        <v>36495</v>
      </c>
      <c r="C133" s="102">
        <v>1.8100000000000002E-2</v>
      </c>
      <c r="D133" s="107">
        <f t="shared" si="1"/>
        <v>549193.40351390257</v>
      </c>
      <c r="E133" s="112">
        <v>8.0129999999999993E-3</v>
      </c>
      <c r="F133" s="107">
        <f t="shared" si="1"/>
        <v>45565.904186412008</v>
      </c>
    </row>
    <row r="134" spans="2:6" x14ac:dyDescent="0.25">
      <c r="B134" s="101">
        <v>36526</v>
      </c>
      <c r="C134" s="102">
        <v>1.24E-2</v>
      </c>
      <c r="D134" s="107">
        <f t="shared" si="1"/>
        <v>556003.40171747492</v>
      </c>
      <c r="E134" s="112">
        <v>7.1599999999999997E-3</v>
      </c>
      <c r="F134" s="107">
        <f t="shared" si="1"/>
        <v>45892.156060386718</v>
      </c>
    </row>
    <row r="135" spans="2:6" x14ac:dyDescent="0.25">
      <c r="B135" s="101">
        <v>36557</v>
      </c>
      <c r="C135" s="102">
        <v>3.5000000000000001E-3</v>
      </c>
      <c r="D135" s="107">
        <f t="shared" si="1"/>
        <v>557949.41362348606</v>
      </c>
      <c r="E135" s="112">
        <v>7.3400000000000002E-3</v>
      </c>
      <c r="F135" s="107">
        <f t="shared" si="1"/>
        <v>46229.004485869955</v>
      </c>
    </row>
    <row r="136" spans="2:6" x14ac:dyDescent="0.25">
      <c r="B136" s="101">
        <v>36586</v>
      </c>
      <c r="C136" s="102">
        <v>1.5E-3</v>
      </c>
      <c r="D136" s="107">
        <f t="shared" si="1"/>
        <v>558786.33774392132</v>
      </c>
      <c r="E136" s="112">
        <v>7.2529999999999999E-3</v>
      </c>
      <c r="F136" s="107">
        <f t="shared" si="1"/>
        <v>46564.30345540597</v>
      </c>
    </row>
    <row r="137" spans="2:6" x14ac:dyDescent="0.25">
      <c r="B137" s="101">
        <v>36617</v>
      </c>
      <c r="C137" s="102">
        <v>2.3E-3</v>
      </c>
      <c r="D137" s="107">
        <f t="shared" si="1"/>
        <v>560071.54632073233</v>
      </c>
      <c r="E137" s="112">
        <v>6.3080000000000002E-3</v>
      </c>
      <c r="F137" s="107">
        <f t="shared" si="1"/>
        <v>46858.031081602669</v>
      </c>
    </row>
    <row r="138" spans="2:6" x14ac:dyDescent="0.25">
      <c r="B138" s="101">
        <v>36647</v>
      </c>
      <c r="C138" s="102">
        <v>3.0999999999999999E-3</v>
      </c>
      <c r="D138" s="107">
        <f t="shared" si="1"/>
        <v>561807.76811432664</v>
      </c>
      <c r="E138" s="112">
        <v>7.5040000000000003E-3</v>
      </c>
      <c r="F138" s="107">
        <f t="shared" si="1"/>
        <v>47209.653746839016</v>
      </c>
    </row>
    <row r="139" spans="2:6" x14ac:dyDescent="0.25">
      <c r="B139" s="101">
        <v>36678</v>
      </c>
      <c r="C139" s="102">
        <v>8.5000000000000006E-3</v>
      </c>
      <c r="D139" s="107">
        <f t="shared" si="1"/>
        <v>566583.13414329838</v>
      </c>
      <c r="E139" s="112">
        <v>7.1510000000000002E-3</v>
      </c>
      <c r="F139" s="107">
        <f t="shared" si="1"/>
        <v>47547.249980782661</v>
      </c>
    </row>
    <row r="140" spans="2:6" x14ac:dyDescent="0.25">
      <c r="B140" s="101">
        <v>36708</v>
      </c>
      <c r="C140" s="102">
        <v>1.5699999999999999E-2</v>
      </c>
      <c r="D140" s="107">
        <f t="shared" si="1"/>
        <v>575478.48934934824</v>
      </c>
      <c r="E140" s="112">
        <v>6.5550000000000001E-3</v>
      </c>
      <c r="F140" s="107">
        <f t="shared" si="1"/>
        <v>47858.922204406692</v>
      </c>
    </row>
    <row r="141" spans="2:6" x14ac:dyDescent="0.25">
      <c r="B141" s="101">
        <v>36739</v>
      </c>
      <c r="C141" s="102">
        <v>2.3900000000000001E-2</v>
      </c>
      <c r="D141" s="107">
        <f t="shared" si="1"/>
        <v>589232.42524479772</v>
      </c>
      <c r="E141" s="112">
        <v>7.0349999999999996E-3</v>
      </c>
      <c r="F141" s="107">
        <f t="shared" si="1"/>
        <v>48195.609722114685</v>
      </c>
    </row>
    <row r="142" spans="2:6" x14ac:dyDescent="0.25">
      <c r="B142" s="101">
        <v>36770</v>
      </c>
      <c r="C142" s="102">
        <v>1.1599999999999999E-2</v>
      </c>
      <c r="D142" s="107">
        <f t="shared" si="1"/>
        <v>596067.5213776374</v>
      </c>
      <c r="E142" s="112">
        <v>6.0429999999999998E-3</v>
      </c>
      <c r="F142" s="107">
        <f t="shared" si="1"/>
        <v>48486.855791665424</v>
      </c>
    </row>
    <row r="143" spans="2:6" x14ac:dyDescent="0.25">
      <c r="B143" s="101">
        <v>36800</v>
      </c>
      <c r="C143" s="102">
        <v>3.8E-3</v>
      </c>
      <c r="D143" s="107">
        <f t="shared" si="1"/>
        <v>598332.57795887243</v>
      </c>
      <c r="E143" s="112">
        <v>6.3229999999999996E-3</v>
      </c>
      <c r="F143" s="107">
        <f t="shared" si="1"/>
        <v>48793.438180836129</v>
      </c>
    </row>
    <row r="144" spans="2:6" x14ac:dyDescent="0.25">
      <c r="B144" s="101">
        <v>36831</v>
      </c>
      <c r="C144" s="102">
        <v>2.8999999999999998E-3</v>
      </c>
      <c r="D144" s="107">
        <f t="shared" ref="D144:F207" si="2">+(1+C144)*D143</f>
        <v>600067.74243495311</v>
      </c>
      <c r="E144" s="112">
        <v>6.2030000000000002E-3</v>
      </c>
      <c r="F144" s="107">
        <f t="shared" si="2"/>
        <v>49096.10387787185</v>
      </c>
    </row>
    <row r="145" spans="2:6" x14ac:dyDescent="0.25">
      <c r="B145" s="101">
        <v>36861</v>
      </c>
      <c r="C145" s="102">
        <v>6.3E-3</v>
      </c>
      <c r="D145" s="107">
        <f t="shared" si="2"/>
        <v>603848.16921229335</v>
      </c>
      <c r="E145" s="112">
        <v>5.9959999999999996E-3</v>
      </c>
      <c r="F145" s="107">
        <f t="shared" si="2"/>
        <v>49390.484116723565</v>
      </c>
    </row>
    <row r="146" spans="2:6" x14ac:dyDescent="0.25">
      <c r="B146" s="101">
        <v>36892</v>
      </c>
      <c r="C146" s="102">
        <v>6.1999999999999998E-3</v>
      </c>
      <c r="D146" s="107">
        <f t="shared" si="2"/>
        <v>607592.02786140959</v>
      </c>
      <c r="E146" s="112">
        <v>6.3759999999999997E-3</v>
      </c>
      <c r="F146" s="107">
        <f t="shared" si="2"/>
        <v>49705.397843451792</v>
      </c>
    </row>
    <row r="147" spans="2:6" x14ac:dyDescent="0.25">
      <c r="B147" s="101">
        <v>36923</v>
      </c>
      <c r="C147" s="102">
        <v>2.3E-3</v>
      </c>
      <c r="D147" s="107">
        <f t="shared" si="2"/>
        <v>608989.48952549079</v>
      </c>
      <c r="E147" s="112">
        <v>5.3699999999999998E-3</v>
      </c>
      <c r="F147" s="107">
        <f t="shared" si="2"/>
        <v>49972.315829871135</v>
      </c>
    </row>
    <row r="148" spans="2:6" x14ac:dyDescent="0.25">
      <c r="B148" s="101">
        <v>36951</v>
      </c>
      <c r="C148" s="102">
        <v>5.5999999999999999E-3</v>
      </c>
      <c r="D148" s="107">
        <f t="shared" si="2"/>
        <v>612399.83066683356</v>
      </c>
      <c r="E148" s="112">
        <v>6.7330000000000003E-3</v>
      </c>
      <c r="F148" s="107">
        <f t="shared" si="2"/>
        <v>50308.779432353665</v>
      </c>
    </row>
    <row r="149" spans="2:6" x14ac:dyDescent="0.25">
      <c r="B149" s="101">
        <v>36982</v>
      </c>
      <c r="C149" s="103">
        <v>0.01</v>
      </c>
      <c r="D149" s="107">
        <f t="shared" si="2"/>
        <v>618523.82897350192</v>
      </c>
      <c r="E149" s="112">
        <v>6.5539999999999999E-3</v>
      </c>
      <c r="F149" s="107">
        <f t="shared" si="2"/>
        <v>50638.503172753306</v>
      </c>
    </row>
    <row r="150" spans="2:6" x14ac:dyDescent="0.25">
      <c r="B150" s="101">
        <v>37012</v>
      </c>
      <c r="C150" s="102">
        <v>8.6E-3</v>
      </c>
      <c r="D150" s="107">
        <f t="shared" si="2"/>
        <v>623843.13390267396</v>
      </c>
      <c r="E150" s="112">
        <v>6.8360000000000001E-3</v>
      </c>
      <c r="F150" s="107">
        <f t="shared" si="2"/>
        <v>50984.667980442253</v>
      </c>
    </row>
    <row r="151" spans="2:6" x14ac:dyDescent="0.25">
      <c r="B151" s="101">
        <v>37043</v>
      </c>
      <c r="C151" s="102">
        <v>9.7999999999999997E-3</v>
      </c>
      <c r="D151" s="107">
        <f t="shared" si="2"/>
        <v>629956.79661492014</v>
      </c>
      <c r="E151" s="112">
        <v>6.4650000000000003E-3</v>
      </c>
      <c r="F151" s="107">
        <f t="shared" si="2"/>
        <v>51314.283858935807</v>
      </c>
    </row>
    <row r="152" spans="2:6" x14ac:dyDescent="0.25">
      <c r="B152" s="101">
        <v>37073</v>
      </c>
      <c r="C152" s="102">
        <v>1.4800000000000001E-2</v>
      </c>
      <c r="D152" s="107">
        <f t="shared" si="2"/>
        <v>639280.15720482089</v>
      </c>
      <c r="E152" s="112">
        <v>7.4530000000000004E-3</v>
      </c>
      <c r="F152" s="107">
        <f t="shared" si="2"/>
        <v>51696.729216536449</v>
      </c>
    </row>
    <row r="153" spans="2:6" x14ac:dyDescent="0.25">
      <c r="B153" s="101">
        <v>37104</v>
      </c>
      <c r="C153" s="102">
        <v>1.38E-2</v>
      </c>
      <c r="D153" s="107">
        <f t="shared" si="2"/>
        <v>648102.22337424743</v>
      </c>
      <c r="E153" s="112">
        <v>8.4530000000000004E-3</v>
      </c>
      <c r="F153" s="107">
        <f t="shared" si="2"/>
        <v>52133.72166860383</v>
      </c>
    </row>
    <row r="154" spans="2:6" x14ac:dyDescent="0.25">
      <c r="B154" s="101">
        <v>37135</v>
      </c>
      <c r="C154" s="102">
        <v>3.0999999999999999E-3</v>
      </c>
      <c r="D154" s="107">
        <f t="shared" si="2"/>
        <v>650111.3402667077</v>
      </c>
      <c r="E154" s="112">
        <v>6.6350000000000003E-3</v>
      </c>
      <c r="F154" s="107">
        <f t="shared" si="2"/>
        <v>52479.628911875014</v>
      </c>
    </row>
    <row r="155" spans="2:6" x14ac:dyDescent="0.25">
      <c r="B155" s="101">
        <v>37165</v>
      </c>
      <c r="C155" s="102">
        <v>1.18E-2</v>
      </c>
      <c r="D155" s="107">
        <f t="shared" si="2"/>
        <v>657782.65408185485</v>
      </c>
      <c r="E155" s="112">
        <v>7.9279999999999993E-3</v>
      </c>
      <c r="F155" s="107">
        <f t="shared" si="2"/>
        <v>52895.687409888356</v>
      </c>
    </row>
    <row r="156" spans="2:6" x14ac:dyDescent="0.25">
      <c r="B156" s="101">
        <v>37196</v>
      </c>
      <c r="C156" s="102">
        <v>1.0999999999999999E-2</v>
      </c>
      <c r="D156" s="107">
        <f t="shared" si="2"/>
        <v>665018.26327675523</v>
      </c>
      <c r="E156" s="112">
        <v>6.9379999999999997E-3</v>
      </c>
      <c r="F156" s="107">
        <f t="shared" si="2"/>
        <v>53262.677689138152</v>
      </c>
    </row>
    <row r="157" spans="2:6" x14ac:dyDescent="0.25">
      <c r="B157" s="101">
        <v>37226</v>
      </c>
      <c r="C157" s="102">
        <v>2.2000000000000001E-3</v>
      </c>
      <c r="D157" s="107">
        <f t="shared" si="2"/>
        <v>666481.30345596408</v>
      </c>
      <c r="E157" s="112">
        <v>6.9930000000000001E-3</v>
      </c>
      <c r="F157" s="107">
        <f t="shared" si="2"/>
        <v>53635.143594218294</v>
      </c>
    </row>
    <row r="158" spans="2:6" x14ac:dyDescent="0.25">
      <c r="B158" s="101">
        <v>37257</v>
      </c>
      <c r="C158" s="102">
        <v>3.5999999999999999E-3</v>
      </c>
      <c r="D158" s="107">
        <f t="shared" si="2"/>
        <v>668880.63614840561</v>
      </c>
      <c r="E158" s="112">
        <v>7.6039999999999996E-3</v>
      </c>
      <c r="F158" s="107">
        <f t="shared" si="2"/>
        <v>54042.985226108729</v>
      </c>
    </row>
    <row r="159" spans="2:6" x14ac:dyDescent="0.25">
      <c r="B159" s="101">
        <v>37288</v>
      </c>
      <c r="C159" s="102">
        <v>5.9999999999999995E-4</v>
      </c>
      <c r="D159" s="107">
        <f t="shared" si="2"/>
        <v>669281.96453009464</v>
      </c>
      <c r="E159" s="112">
        <v>6.1770000000000002E-3</v>
      </c>
      <c r="F159" s="107">
        <f t="shared" si="2"/>
        <v>54376.808745850409</v>
      </c>
    </row>
    <row r="160" spans="2:6" x14ac:dyDescent="0.25">
      <c r="B160" s="101">
        <v>37316</v>
      </c>
      <c r="C160" s="102">
        <v>8.9999999999999998E-4</v>
      </c>
      <c r="D160" s="107">
        <f t="shared" si="2"/>
        <v>669884.31829817162</v>
      </c>
      <c r="E160" s="112">
        <v>6.7669999999999996E-3</v>
      </c>
      <c r="F160" s="107">
        <f t="shared" si="2"/>
        <v>54744.776610633577</v>
      </c>
    </row>
    <row r="161" spans="2:6" x14ac:dyDescent="0.25">
      <c r="B161" s="101">
        <v>37347</v>
      </c>
      <c r="C161" s="102">
        <v>5.5999999999999999E-3</v>
      </c>
      <c r="D161" s="107">
        <f t="shared" si="2"/>
        <v>673635.67048064142</v>
      </c>
      <c r="E161" s="112">
        <v>7.3689999999999997E-3</v>
      </c>
      <c r="F161" s="107">
        <f t="shared" si="2"/>
        <v>55148.19086947733</v>
      </c>
    </row>
    <row r="162" spans="2:6" x14ac:dyDescent="0.25">
      <c r="B162" s="101">
        <v>37377</v>
      </c>
      <c r="C162" s="102">
        <v>8.3000000000000001E-3</v>
      </c>
      <c r="D162" s="107">
        <f t="shared" si="2"/>
        <v>679226.84654563072</v>
      </c>
      <c r="E162" s="112">
        <v>7.1130000000000004E-3</v>
      </c>
      <c r="F162" s="107">
        <f t="shared" si="2"/>
        <v>55540.459951131917</v>
      </c>
    </row>
    <row r="163" spans="2:6" x14ac:dyDescent="0.25">
      <c r="B163" s="101">
        <v>37408</v>
      </c>
      <c r="C163" s="102">
        <v>1.54E-2</v>
      </c>
      <c r="D163" s="107">
        <f t="shared" si="2"/>
        <v>689686.93998243345</v>
      </c>
      <c r="E163" s="112">
        <v>6.5900000000000004E-3</v>
      </c>
      <c r="F163" s="107">
        <f t="shared" si="2"/>
        <v>55906.471582209881</v>
      </c>
    </row>
    <row r="164" spans="2:6" x14ac:dyDescent="0.25">
      <c r="B164" s="101">
        <v>37438</v>
      </c>
      <c r="C164" s="102">
        <v>1.95E-2</v>
      </c>
      <c r="D164" s="107">
        <f t="shared" si="2"/>
        <v>703135.83531209093</v>
      </c>
      <c r="E164" s="112">
        <v>7.6689999999999996E-3</v>
      </c>
      <c r="F164" s="107">
        <f t="shared" si="2"/>
        <v>56335.218312773846</v>
      </c>
    </row>
    <row r="165" spans="2:6" x14ac:dyDescent="0.25">
      <c r="B165" s="101">
        <v>37469</v>
      </c>
      <c r="C165" s="102">
        <v>2.3199999999999998E-2</v>
      </c>
      <c r="D165" s="107">
        <f t="shared" si="2"/>
        <v>719448.58669133147</v>
      </c>
      <c r="E165" s="112">
        <v>7.4929999999999997E-3</v>
      </c>
      <c r="F165" s="107">
        <f t="shared" si="2"/>
        <v>56757.338103591457</v>
      </c>
    </row>
    <row r="166" spans="2:6" x14ac:dyDescent="0.25">
      <c r="B166" s="101">
        <v>37500</v>
      </c>
      <c r="C166" s="102">
        <v>2.4E-2</v>
      </c>
      <c r="D166" s="107">
        <f t="shared" si="2"/>
        <v>736715.35277192341</v>
      </c>
      <c r="E166" s="112">
        <v>6.9649999999999998E-3</v>
      </c>
      <c r="F166" s="107">
        <f t="shared" si="2"/>
        <v>57152.652963482979</v>
      </c>
    </row>
    <row r="167" spans="2:6" x14ac:dyDescent="0.25">
      <c r="B167" s="101">
        <v>37530</v>
      </c>
      <c r="C167" s="102">
        <v>3.8699999999999998E-2</v>
      </c>
      <c r="D167" s="107">
        <f t="shared" si="2"/>
        <v>765226.23692419683</v>
      </c>
      <c r="E167" s="112">
        <v>7.7819999999999999E-3</v>
      </c>
      <c r="F167" s="107">
        <f t="shared" si="2"/>
        <v>57597.414908844803</v>
      </c>
    </row>
    <row r="168" spans="2:6" x14ac:dyDescent="0.25">
      <c r="B168" s="101">
        <v>37561</v>
      </c>
      <c r="C168" s="102">
        <v>5.1900000000000002E-2</v>
      </c>
      <c r="D168" s="107">
        <f t="shared" si="2"/>
        <v>804941.4786205627</v>
      </c>
      <c r="E168" s="112">
        <v>7.6569999999999997E-3</v>
      </c>
      <c r="F168" s="107">
        <f t="shared" si="2"/>
        <v>58038.438314801831</v>
      </c>
    </row>
    <row r="169" spans="2:6" x14ac:dyDescent="0.25">
      <c r="B169" s="101">
        <v>37591</v>
      </c>
      <c r="C169" s="102">
        <v>3.7499999999999999E-2</v>
      </c>
      <c r="D169" s="107">
        <f t="shared" si="2"/>
        <v>835126.78406883392</v>
      </c>
      <c r="E169" s="112">
        <v>8.6269999999999993E-3</v>
      </c>
      <c r="F169" s="107">
        <f t="shared" si="2"/>
        <v>58539.135922143621</v>
      </c>
    </row>
    <row r="170" spans="2:6" x14ac:dyDescent="0.25">
      <c r="B170" s="101">
        <v>37622</v>
      </c>
      <c r="C170" s="102">
        <v>2.3300000000000001E-2</v>
      </c>
      <c r="D170" s="107">
        <f t="shared" si="2"/>
        <v>854585.23813763785</v>
      </c>
      <c r="E170" s="112">
        <v>9.9019999999999993E-3</v>
      </c>
      <c r="F170" s="107">
        <f t="shared" si="2"/>
        <v>59118.790446044695</v>
      </c>
    </row>
    <row r="171" spans="2:6" x14ac:dyDescent="0.25">
      <c r="B171" s="101">
        <v>37653</v>
      </c>
      <c r="C171" s="102">
        <v>2.2800000000000001E-2</v>
      </c>
      <c r="D171" s="107">
        <f t="shared" si="2"/>
        <v>874069.78156717599</v>
      </c>
      <c r="E171" s="112">
        <v>9.1369999999999993E-3</v>
      </c>
      <c r="F171" s="107">
        <f t="shared" si="2"/>
        <v>59658.958834350204</v>
      </c>
    </row>
    <row r="172" spans="2:6" x14ac:dyDescent="0.25">
      <c r="B172" s="101">
        <v>37681</v>
      </c>
      <c r="C172" s="102">
        <v>1.5299999999999999E-2</v>
      </c>
      <c r="D172" s="107">
        <f t="shared" si="2"/>
        <v>887443.04922515387</v>
      </c>
      <c r="E172" s="112">
        <v>8.8009999999999998E-3</v>
      </c>
      <c r="F172" s="107">
        <f t="shared" si="2"/>
        <v>60184.01733105132</v>
      </c>
    </row>
    <row r="173" spans="2:6" x14ac:dyDescent="0.25">
      <c r="B173" s="101">
        <v>37712</v>
      </c>
      <c r="C173" s="102">
        <v>9.1999999999999998E-3</v>
      </c>
      <c r="D173" s="107">
        <f t="shared" si="2"/>
        <v>895607.52527802542</v>
      </c>
      <c r="E173" s="112">
        <v>9.2049999999999996E-3</v>
      </c>
      <c r="F173" s="107">
        <f t="shared" si="2"/>
        <v>60738.011210583645</v>
      </c>
    </row>
    <row r="174" spans="2:6" x14ac:dyDescent="0.25">
      <c r="B174" s="101">
        <v>37742</v>
      </c>
      <c r="C174" s="102">
        <v>-2.5999999999999999E-3</v>
      </c>
      <c r="D174" s="107">
        <f t="shared" si="2"/>
        <v>893278.94571230246</v>
      </c>
      <c r="E174" s="112">
        <v>9.6729999999999993E-3</v>
      </c>
      <c r="F174" s="107">
        <f t="shared" si="2"/>
        <v>61325.529993023622</v>
      </c>
    </row>
    <row r="175" spans="2:6" x14ac:dyDescent="0.25">
      <c r="B175" s="101">
        <v>37773</v>
      </c>
      <c r="C175" s="103">
        <v>-0.01</v>
      </c>
      <c r="D175" s="107">
        <f t="shared" si="2"/>
        <v>884346.15625517943</v>
      </c>
      <c r="E175" s="112">
        <v>9.1870000000000007E-3</v>
      </c>
      <c r="F175" s="107">
        <f t="shared" si="2"/>
        <v>61888.92763706953</v>
      </c>
    </row>
    <row r="176" spans="2:6" x14ac:dyDescent="0.25">
      <c r="B176" s="101">
        <v>37803</v>
      </c>
      <c r="C176" s="102">
        <v>-4.1999999999999997E-3</v>
      </c>
      <c r="D176" s="107">
        <f t="shared" si="2"/>
        <v>880631.9023989077</v>
      </c>
      <c r="E176" s="112">
        <v>1.0492E-2</v>
      </c>
      <c r="F176" s="107">
        <f t="shared" si="2"/>
        <v>62538.266265837658</v>
      </c>
    </row>
    <row r="177" spans="2:6" x14ac:dyDescent="0.25">
      <c r="B177" s="101">
        <v>37834</v>
      </c>
      <c r="C177" s="102">
        <v>3.8E-3</v>
      </c>
      <c r="D177" s="107">
        <f t="shared" si="2"/>
        <v>883978.3036280236</v>
      </c>
      <c r="E177" s="112">
        <v>9.0580000000000001E-3</v>
      </c>
      <c r="F177" s="107">
        <f t="shared" si="2"/>
        <v>63104.737881673616</v>
      </c>
    </row>
    <row r="178" spans="2:6" x14ac:dyDescent="0.25">
      <c r="B178" s="101">
        <v>37865</v>
      </c>
      <c r="C178" s="102">
        <v>1.18E-2</v>
      </c>
      <c r="D178" s="107">
        <f t="shared" si="2"/>
        <v>894409.24761083431</v>
      </c>
      <c r="E178" s="112">
        <v>8.3809999999999996E-3</v>
      </c>
      <c r="F178" s="107">
        <f t="shared" si="2"/>
        <v>63633.618689859919</v>
      </c>
    </row>
    <row r="179" spans="2:6" x14ac:dyDescent="0.25">
      <c r="B179" s="101">
        <v>37895</v>
      </c>
      <c r="C179" s="102">
        <v>3.8E-3</v>
      </c>
      <c r="D179" s="107">
        <f t="shared" si="2"/>
        <v>897808.00275175553</v>
      </c>
      <c r="E179" s="112">
        <v>8.2290000000000002E-3</v>
      </c>
      <c r="F179" s="107">
        <f t="shared" si="2"/>
        <v>64157.259738058776</v>
      </c>
    </row>
    <row r="180" spans="2:6" x14ac:dyDescent="0.25">
      <c r="B180" s="101">
        <v>37926</v>
      </c>
      <c r="C180" s="102">
        <v>4.8999999999999998E-3</v>
      </c>
      <c r="D180" s="107">
        <f t="shared" si="2"/>
        <v>902207.26196523907</v>
      </c>
      <c r="E180" s="112">
        <v>6.7850000000000002E-3</v>
      </c>
      <c r="F180" s="107">
        <f t="shared" si="2"/>
        <v>64592.566745381504</v>
      </c>
    </row>
    <row r="181" spans="2:6" x14ac:dyDescent="0.25">
      <c r="B181" s="101">
        <v>37956</v>
      </c>
      <c r="C181" s="102">
        <v>6.1000000000000004E-3</v>
      </c>
      <c r="D181" s="107">
        <f t="shared" si="2"/>
        <v>907710.72626322706</v>
      </c>
      <c r="E181" s="112">
        <v>6.9080000000000001E-3</v>
      </c>
      <c r="F181" s="107">
        <f t="shared" si="2"/>
        <v>65038.772196458594</v>
      </c>
    </row>
    <row r="182" spans="2:6" x14ac:dyDescent="0.25">
      <c r="B182" s="101">
        <v>37987</v>
      </c>
      <c r="C182" s="102">
        <v>8.8000000000000005E-3</v>
      </c>
      <c r="D182" s="107">
        <f t="shared" si="2"/>
        <v>915698.58065434336</v>
      </c>
      <c r="E182" s="112">
        <v>6.2859999999999999E-3</v>
      </c>
      <c r="F182" s="107">
        <f t="shared" si="2"/>
        <v>65447.605918485533</v>
      </c>
    </row>
    <row r="183" spans="2:6" x14ac:dyDescent="0.25">
      <c r="B183" s="101">
        <v>38018</v>
      </c>
      <c r="C183" s="102">
        <v>6.8999999999999999E-3</v>
      </c>
      <c r="D183" s="107">
        <f t="shared" si="2"/>
        <v>922016.90086085827</v>
      </c>
      <c r="E183" s="112">
        <v>5.4599999999999996E-3</v>
      </c>
      <c r="F183" s="107">
        <f t="shared" si="2"/>
        <v>65804.94984680046</v>
      </c>
    </row>
    <row r="184" spans="2:6" x14ac:dyDescent="0.25">
      <c r="B184" s="101">
        <v>38047</v>
      </c>
      <c r="C184" s="102">
        <v>1.1299999999999999E-2</v>
      </c>
      <c r="D184" s="107">
        <f t="shared" si="2"/>
        <v>932435.69184058602</v>
      </c>
      <c r="E184" s="112">
        <v>6.7869999999999996E-3</v>
      </c>
      <c r="F184" s="107">
        <f t="shared" si="2"/>
        <v>66251.568041410705</v>
      </c>
    </row>
    <row r="185" spans="2:6" x14ac:dyDescent="0.25">
      <c r="B185" s="101">
        <v>38078</v>
      </c>
      <c r="C185" s="102">
        <v>1.21E-2</v>
      </c>
      <c r="D185" s="107">
        <f t="shared" si="2"/>
        <v>943718.16371185717</v>
      </c>
      <c r="E185" s="112">
        <v>5.8780000000000004E-3</v>
      </c>
      <c r="F185" s="107">
        <f t="shared" si="2"/>
        <v>66640.994758358123</v>
      </c>
    </row>
    <row r="186" spans="2:6" x14ac:dyDescent="0.25">
      <c r="B186" s="101">
        <v>38108</v>
      </c>
      <c r="C186" s="102">
        <v>1.3100000000000001E-2</v>
      </c>
      <c r="D186" s="107">
        <f t="shared" si="2"/>
        <v>956080.87165648257</v>
      </c>
      <c r="E186" s="112">
        <v>6.5539999999999999E-3</v>
      </c>
      <c r="F186" s="107">
        <f t="shared" si="2"/>
        <v>67077.759838004393</v>
      </c>
    </row>
    <row r="187" spans="2:6" x14ac:dyDescent="0.25">
      <c r="B187" s="101">
        <v>38139</v>
      </c>
      <c r="C187" s="102">
        <v>1.38E-2</v>
      </c>
      <c r="D187" s="107">
        <f t="shared" si="2"/>
        <v>969274.78768534202</v>
      </c>
      <c r="E187" s="112">
        <v>6.77E-3</v>
      </c>
      <c r="F187" s="107">
        <f t="shared" si="2"/>
        <v>67531.876272107678</v>
      </c>
    </row>
    <row r="188" spans="2:6" x14ac:dyDescent="0.25">
      <c r="B188" s="101">
        <v>38169</v>
      </c>
      <c r="C188" s="102">
        <v>1.3100000000000001E-2</v>
      </c>
      <c r="D188" s="107">
        <f t="shared" si="2"/>
        <v>981972.28740402008</v>
      </c>
      <c r="E188" s="112">
        <v>6.9620000000000003E-3</v>
      </c>
      <c r="F188" s="107">
        <f t="shared" si="2"/>
        <v>68002.03319471408</v>
      </c>
    </row>
    <row r="189" spans="2:6" x14ac:dyDescent="0.25">
      <c r="B189" s="101">
        <v>38200</v>
      </c>
      <c r="C189" s="102">
        <v>1.2200000000000001E-2</v>
      </c>
      <c r="D189" s="107">
        <f t="shared" si="2"/>
        <v>993952.34931034909</v>
      </c>
      <c r="E189" s="112">
        <v>7.0150000000000004E-3</v>
      </c>
      <c r="F189" s="107">
        <f t="shared" si="2"/>
        <v>68479.067457575002</v>
      </c>
    </row>
    <row r="190" spans="2:6" x14ac:dyDescent="0.25">
      <c r="B190" s="101">
        <v>38231</v>
      </c>
      <c r="C190" s="102">
        <v>6.8999999999999999E-3</v>
      </c>
      <c r="D190" s="107">
        <f t="shared" si="2"/>
        <v>1000810.6205205905</v>
      </c>
      <c r="E190" s="112">
        <v>6.7369999999999999E-3</v>
      </c>
      <c r="F190" s="107">
        <f t="shared" si="2"/>
        <v>68940.410935036678</v>
      </c>
    </row>
    <row r="191" spans="2:6" x14ac:dyDescent="0.25">
      <c r="B191" s="101">
        <v>38261</v>
      </c>
      <c r="C191" s="102">
        <v>3.8999999999999998E-3</v>
      </c>
      <c r="D191" s="107">
        <f t="shared" si="2"/>
        <v>1004713.7819406207</v>
      </c>
      <c r="E191" s="112">
        <v>6.1139999999999996E-3</v>
      </c>
      <c r="F191" s="107">
        <f t="shared" si="2"/>
        <v>69361.91260749349</v>
      </c>
    </row>
    <row r="192" spans="2:6" x14ac:dyDescent="0.25">
      <c r="B192" s="101">
        <v>38292</v>
      </c>
      <c r="C192" s="102">
        <v>8.2000000000000007E-3</v>
      </c>
      <c r="D192" s="107">
        <f t="shared" si="2"/>
        <v>1012952.4349525338</v>
      </c>
      <c r="E192" s="112">
        <v>6.1520000000000004E-3</v>
      </c>
      <c r="F192" s="107">
        <f t="shared" si="2"/>
        <v>69788.627093854782</v>
      </c>
    </row>
    <row r="193" spans="2:6" x14ac:dyDescent="0.25">
      <c r="B193" s="101">
        <v>38322</v>
      </c>
      <c r="C193" s="102">
        <v>7.4000000000000003E-3</v>
      </c>
      <c r="D193" s="107">
        <f t="shared" si="2"/>
        <v>1020448.2829711826</v>
      </c>
      <c r="E193" s="112">
        <v>7.4120000000000002E-3</v>
      </c>
      <c r="F193" s="107">
        <f t="shared" si="2"/>
        <v>70305.900397874429</v>
      </c>
    </row>
    <row r="194" spans="2:6" x14ac:dyDescent="0.25">
      <c r="B194" s="101">
        <v>38353</v>
      </c>
      <c r="C194" s="102">
        <v>3.8999999999999998E-3</v>
      </c>
      <c r="D194" s="107">
        <f t="shared" si="2"/>
        <v>1024428.0312747703</v>
      </c>
      <c r="E194" s="112">
        <v>6.8890000000000002E-3</v>
      </c>
      <c r="F194" s="107">
        <f t="shared" si="2"/>
        <v>70790.237745715378</v>
      </c>
    </row>
    <row r="195" spans="2:6" x14ac:dyDescent="0.25">
      <c r="B195" s="101">
        <v>38384</v>
      </c>
      <c r="C195" s="102">
        <v>3.0000000000000001E-3</v>
      </c>
      <c r="D195" s="107">
        <f t="shared" si="2"/>
        <v>1027501.3153685945</v>
      </c>
      <c r="E195" s="112">
        <v>5.9670000000000001E-3</v>
      </c>
      <c r="F195" s="107">
        <f t="shared" si="2"/>
        <v>71212.643094344065</v>
      </c>
    </row>
    <row r="196" spans="2:6" x14ac:dyDescent="0.25">
      <c r="B196" s="101">
        <v>38412</v>
      </c>
      <c r="C196" s="102">
        <v>8.5000000000000006E-3</v>
      </c>
      <c r="D196" s="107">
        <f t="shared" si="2"/>
        <v>1036235.0765492275</v>
      </c>
      <c r="E196" s="112">
        <v>7.6480000000000003E-3</v>
      </c>
      <c r="F196" s="107">
        <f t="shared" si="2"/>
        <v>71757.277388729621</v>
      </c>
    </row>
    <row r="197" spans="2:6" x14ac:dyDescent="0.25">
      <c r="B197" s="101">
        <v>38443</v>
      </c>
      <c r="C197" s="102">
        <v>8.6E-3</v>
      </c>
      <c r="D197" s="107">
        <f t="shared" si="2"/>
        <v>1045146.6982075508</v>
      </c>
      <c r="E197" s="112">
        <v>7.0130000000000001E-3</v>
      </c>
      <c r="F197" s="107">
        <f t="shared" si="2"/>
        <v>72260.511175056774</v>
      </c>
    </row>
    <row r="198" spans="2:6" x14ac:dyDescent="0.25">
      <c r="B198" s="101">
        <v>38473</v>
      </c>
      <c r="C198" s="102">
        <v>-2.2000000000000001E-3</v>
      </c>
      <c r="D198" s="107">
        <f t="shared" si="2"/>
        <v>1042847.3754714942</v>
      </c>
      <c r="E198" s="112">
        <v>7.5399999999999998E-3</v>
      </c>
      <c r="F198" s="107">
        <f t="shared" si="2"/>
        <v>72805.355429316711</v>
      </c>
    </row>
    <row r="199" spans="2:6" x14ac:dyDescent="0.25">
      <c r="B199" s="101">
        <v>38504</v>
      </c>
      <c r="C199" s="102">
        <v>-4.4000000000000003E-3</v>
      </c>
      <c r="D199" s="107">
        <f t="shared" si="2"/>
        <v>1038258.8470194197</v>
      </c>
      <c r="E199" s="112">
        <v>8.0079999999999995E-3</v>
      </c>
      <c r="F199" s="107">
        <f t="shared" si="2"/>
        <v>73388.380715594685</v>
      </c>
    </row>
    <row r="200" spans="2:6" x14ac:dyDescent="0.25">
      <c r="B200" s="101">
        <v>38534</v>
      </c>
      <c r="C200" s="102">
        <v>-3.3999999999999998E-3</v>
      </c>
      <c r="D200" s="107">
        <f t="shared" si="2"/>
        <v>1034728.7669395537</v>
      </c>
      <c r="E200" s="112">
        <v>7.5880000000000001E-3</v>
      </c>
      <c r="F200" s="107">
        <f t="shared" si="2"/>
        <v>73945.251748464609</v>
      </c>
    </row>
    <row r="201" spans="2:6" x14ac:dyDescent="0.25">
      <c r="B201" s="101">
        <v>38565</v>
      </c>
      <c r="C201" s="102">
        <v>-6.4999999999999997E-3</v>
      </c>
      <c r="D201" s="107">
        <f t="shared" si="2"/>
        <v>1028003.0299544466</v>
      </c>
      <c r="E201" s="112">
        <v>8.4829999999999992E-3</v>
      </c>
      <c r="F201" s="107">
        <f t="shared" si="2"/>
        <v>74572.529319046836</v>
      </c>
    </row>
    <row r="202" spans="2:6" x14ac:dyDescent="0.25">
      <c r="B202" s="101">
        <v>38596</v>
      </c>
      <c r="C202" s="102">
        <v>-5.3E-3</v>
      </c>
      <c r="D202" s="107">
        <f t="shared" si="2"/>
        <v>1022554.6138956881</v>
      </c>
      <c r="E202" s="112">
        <v>7.6499999999999997E-3</v>
      </c>
      <c r="F202" s="107">
        <f t="shared" si="2"/>
        <v>75143.009168337536</v>
      </c>
    </row>
    <row r="203" spans="2:6" x14ac:dyDescent="0.25">
      <c r="B203" s="101">
        <v>38626</v>
      </c>
      <c r="C203" s="102">
        <v>6.0000000000000001E-3</v>
      </c>
      <c r="D203" s="107">
        <f t="shared" si="2"/>
        <v>1028689.9415790623</v>
      </c>
      <c r="E203" s="112">
        <v>7.1110000000000001E-3</v>
      </c>
      <c r="F203" s="107">
        <f t="shared" si="2"/>
        <v>75677.351106533592</v>
      </c>
    </row>
    <row r="204" spans="2:6" x14ac:dyDescent="0.25">
      <c r="B204" s="101">
        <v>38657</v>
      </c>
      <c r="C204" s="102">
        <v>4.0000000000000001E-3</v>
      </c>
      <c r="D204" s="107">
        <f t="shared" si="2"/>
        <v>1032804.7013453785</v>
      </c>
      <c r="E204" s="112">
        <v>6.9389999999999999E-3</v>
      </c>
      <c r="F204" s="107">
        <f t="shared" si="2"/>
        <v>76202.476245861835</v>
      </c>
    </row>
    <row r="205" spans="2:6" x14ac:dyDescent="0.25">
      <c r="B205" s="101">
        <v>38687</v>
      </c>
      <c r="C205" s="102">
        <v>-1E-4</v>
      </c>
      <c r="D205" s="107">
        <f t="shared" si="2"/>
        <v>1032701.420875244</v>
      </c>
      <c r="E205" s="112">
        <v>7.28E-3</v>
      </c>
      <c r="F205" s="107">
        <f t="shared" si="2"/>
        <v>76757.230272931702</v>
      </c>
    </row>
    <row r="206" spans="2:6" x14ac:dyDescent="0.25">
      <c r="B206" s="101">
        <v>38718</v>
      </c>
      <c r="C206" s="102">
        <v>9.1999999999999998E-3</v>
      </c>
      <c r="D206" s="107">
        <f t="shared" si="2"/>
        <v>1042202.2739472963</v>
      </c>
      <c r="E206" s="112">
        <v>7.3379999999999999E-3</v>
      </c>
      <c r="F206" s="107">
        <f t="shared" si="2"/>
        <v>77320.474828674473</v>
      </c>
    </row>
    <row r="207" spans="2:6" x14ac:dyDescent="0.25">
      <c r="B207" s="101">
        <v>38749</v>
      </c>
      <c r="C207" s="102">
        <v>1E-4</v>
      </c>
      <c r="D207" s="107">
        <f t="shared" si="2"/>
        <v>1042306.494174691</v>
      </c>
      <c r="E207" s="112">
        <v>5.7289999999999997E-3</v>
      </c>
      <c r="F207" s="107">
        <f t="shared" si="2"/>
        <v>77763.443828967953</v>
      </c>
    </row>
    <row r="208" spans="2:6" x14ac:dyDescent="0.25">
      <c r="B208" s="101">
        <v>38777</v>
      </c>
      <c r="C208" s="102">
        <v>-2.3E-3</v>
      </c>
      <c r="D208" s="107">
        <f t="shared" ref="D208:F266" si="3">+(1+C208)*D207</f>
        <v>1039909.1892380893</v>
      </c>
      <c r="E208" s="112">
        <v>7.0829999999999999E-3</v>
      </c>
      <c r="F208" s="107">
        <f t="shared" si="3"/>
        <v>78314.242301608523</v>
      </c>
    </row>
    <row r="209" spans="2:6" x14ac:dyDescent="0.25">
      <c r="B209" s="101">
        <v>38808</v>
      </c>
      <c r="C209" s="102">
        <v>-4.1999999999999997E-3</v>
      </c>
      <c r="D209" s="107">
        <f t="shared" si="3"/>
        <v>1035541.5706432892</v>
      </c>
      <c r="E209" s="112">
        <v>5.8589999999999996E-3</v>
      </c>
      <c r="F209" s="107">
        <f t="shared" si="3"/>
        <v>78773.085447253645</v>
      </c>
    </row>
    <row r="210" spans="2:6" x14ac:dyDescent="0.25">
      <c r="B210" s="101">
        <v>38838</v>
      </c>
      <c r="C210" s="102">
        <v>3.8E-3</v>
      </c>
      <c r="D210" s="107">
        <f t="shared" si="3"/>
        <v>1039476.6286117338</v>
      </c>
      <c r="E210" s="112">
        <v>6.8970000000000004E-3</v>
      </c>
      <c r="F210" s="107">
        <f t="shared" si="3"/>
        <v>79316.383417583347</v>
      </c>
    </row>
    <row r="211" spans="2:6" x14ac:dyDescent="0.25">
      <c r="B211" s="101">
        <v>38869</v>
      </c>
      <c r="C211" s="102">
        <v>7.4999999999999997E-3</v>
      </c>
      <c r="D211" s="107">
        <f t="shared" si="3"/>
        <v>1047272.7033263219</v>
      </c>
      <c r="E211" s="112">
        <v>6.9470000000000001E-3</v>
      </c>
      <c r="F211" s="107">
        <f t="shared" si="3"/>
        <v>79867.394333185308</v>
      </c>
    </row>
    <row r="212" spans="2:6" x14ac:dyDescent="0.25">
      <c r="B212" s="101">
        <v>38899</v>
      </c>
      <c r="C212" s="102">
        <v>1.8E-3</v>
      </c>
      <c r="D212" s="107">
        <f t="shared" si="3"/>
        <v>1049157.7941923093</v>
      </c>
      <c r="E212" s="112">
        <v>6.7600000000000004E-3</v>
      </c>
      <c r="F212" s="107">
        <f t="shared" si="3"/>
        <v>80407.297918877652</v>
      </c>
    </row>
    <row r="213" spans="2:6" x14ac:dyDescent="0.25">
      <c r="B213" s="101">
        <v>38930</v>
      </c>
      <c r="C213" s="102">
        <v>3.7000000000000002E-3</v>
      </c>
      <c r="D213" s="107">
        <f t="shared" si="3"/>
        <v>1053039.6780308208</v>
      </c>
      <c r="E213" s="112">
        <v>7.4479999999999998E-3</v>
      </c>
      <c r="F213" s="107">
        <f t="shared" si="3"/>
        <v>81006.171473777445</v>
      </c>
    </row>
    <row r="214" spans="2:6" x14ac:dyDescent="0.25">
      <c r="B214" s="101">
        <v>38961</v>
      </c>
      <c r="C214" s="102">
        <v>2.8999999999999998E-3</v>
      </c>
      <c r="D214" s="107">
        <f t="shared" si="3"/>
        <v>1056093.4930971102</v>
      </c>
      <c r="E214" s="112">
        <v>6.5290000000000001E-3</v>
      </c>
      <c r="F214" s="107">
        <f t="shared" si="3"/>
        <v>81535.060767329735</v>
      </c>
    </row>
    <row r="215" spans="2:6" x14ac:dyDescent="0.25">
      <c r="B215" s="101">
        <v>38991</v>
      </c>
      <c r="C215" s="102">
        <v>4.7000000000000002E-3</v>
      </c>
      <c r="D215" s="107">
        <f t="shared" si="3"/>
        <v>1061057.1325146665</v>
      </c>
      <c r="E215" s="112">
        <v>6.8840000000000004E-3</v>
      </c>
      <c r="F215" s="107">
        <f t="shared" si="3"/>
        <v>82096.348125652017</v>
      </c>
    </row>
    <row r="216" spans="2:6" x14ac:dyDescent="0.25">
      <c r="B216" s="101">
        <v>39022</v>
      </c>
      <c r="C216" s="102">
        <v>7.4999999999999997E-3</v>
      </c>
      <c r="D216" s="107">
        <f t="shared" si="3"/>
        <v>1069015.0610085267</v>
      </c>
      <c r="E216" s="112">
        <v>6.2880000000000002E-3</v>
      </c>
      <c r="F216" s="107">
        <f t="shared" si="3"/>
        <v>82612.569962666123</v>
      </c>
    </row>
    <row r="217" spans="2:6" x14ac:dyDescent="0.25">
      <c r="B217" s="101">
        <v>39052</v>
      </c>
      <c r="C217" s="102">
        <v>3.2000000000000002E-3</v>
      </c>
      <c r="D217" s="107">
        <f t="shared" si="3"/>
        <v>1072435.909203754</v>
      </c>
      <c r="E217" s="112">
        <v>6.5300000000000002E-3</v>
      </c>
      <c r="F217" s="107">
        <f t="shared" si="3"/>
        <v>83152.030044522326</v>
      </c>
    </row>
    <row r="218" spans="2:6" x14ac:dyDescent="0.25">
      <c r="B218" s="101">
        <v>39083</v>
      </c>
      <c r="C218" s="102">
        <v>5.0000000000000001E-3</v>
      </c>
      <c r="D218" s="107">
        <f t="shared" si="3"/>
        <v>1077798.0887497726</v>
      </c>
      <c r="E218" s="112">
        <v>7.1999999999999998E-3</v>
      </c>
      <c r="F218" s="107">
        <f t="shared" si="3"/>
        <v>83750.724660842898</v>
      </c>
    </row>
    <row r="219" spans="2:6" x14ac:dyDescent="0.25">
      <c r="B219" s="101">
        <v>39114</v>
      </c>
      <c r="C219" s="102">
        <v>2.7000000000000001E-3</v>
      </c>
      <c r="D219" s="107">
        <f t="shared" si="3"/>
        <v>1080708.143589397</v>
      </c>
      <c r="E219" s="112">
        <v>5.7250000000000001E-3</v>
      </c>
      <c r="F219" s="107">
        <f t="shared" si="3"/>
        <v>84230.197559526219</v>
      </c>
    </row>
    <row r="220" spans="2:6" x14ac:dyDescent="0.25">
      <c r="B220" s="101">
        <v>39142</v>
      </c>
      <c r="C220" s="102">
        <v>3.3999999999999998E-3</v>
      </c>
      <c r="D220" s="107">
        <f t="shared" si="3"/>
        <v>1084382.5512776009</v>
      </c>
      <c r="E220" s="112">
        <v>6.8849999999999996E-3</v>
      </c>
      <c r="F220" s="107">
        <f t="shared" si="3"/>
        <v>84810.122469723559</v>
      </c>
    </row>
    <row r="221" spans="2:6" x14ac:dyDescent="0.25">
      <c r="B221" s="101">
        <v>39173</v>
      </c>
      <c r="C221" s="102">
        <v>4.0000000000000002E-4</v>
      </c>
      <c r="D221" s="107">
        <f t="shared" si="3"/>
        <v>1084816.3042981119</v>
      </c>
      <c r="E221" s="112">
        <v>6.2779999999999997E-3</v>
      </c>
      <c r="F221" s="107">
        <f t="shared" si="3"/>
        <v>85342.560418588488</v>
      </c>
    </row>
    <row r="222" spans="2:6" x14ac:dyDescent="0.25">
      <c r="B222" s="101">
        <v>39203</v>
      </c>
      <c r="C222" s="102">
        <v>4.0000000000000002E-4</v>
      </c>
      <c r="D222" s="107">
        <f t="shared" si="3"/>
        <v>1085250.2308198311</v>
      </c>
      <c r="E222" s="112">
        <v>6.6969999999999998E-3</v>
      </c>
      <c r="F222" s="107">
        <f t="shared" si="3"/>
        <v>85914.099545711768</v>
      </c>
    </row>
    <row r="223" spans="2:6" x14ac:dyDescent="0.25">
      <c r="B223" s="101">
        <v>39234</v>
      </c>
      <c r="C223" s="102">
        <v>2.5999999999999999E-3</v>
      </c>
      <c r="D223" s="107">
        <f t="shared" si="3"/>
        <v>1088071.8814199627</v>
      </c>
      <c r="E223" s="112">
        <v>5.9589999999999999E-3</v>
      </c>
      <c r="F223" s="107">
        <f t="shared" si="3"/>
        <v>86426.061664904671</v>
      </c>
    </row>
    <row r="224" spans="2:6" x14ac:dyDescent="0.25">
      <c r="B224" s="101">
        <v>39264</v>
      </c>
      <c r="C224" s="102">
        <v>2.8E-3</v>
      </c>
      <c r="D224" s="107">
        <f t="shared" si="3"/>
        <v>1091118.4826879385</v>
      </c>
      <c r="E224" s="112">
        <v>6.476E-3</v>
      </c>
      <c r="F224" s="107">
        <f t="shared" si="3"/>
        <v>86985.756840246584</v>
      </c>
    </row>
    <row r="225" spans="2:6" x14ac:dyDescent="0.25">
      <c r="B225" s="101">
        <v>39295</v>
      </c>
      <c r="C225" s="102">
        <v>9.7999999999999997E-3</v>
      </c>
      <c r="D225" s="107">
        <f t="shared" si="3"/>
        <v>1101811.4438182802</v>
      </c>
      <c r="E225" s="112">
        <v>6.4729999999999996E-3</v>
      </c>
      <c r="F225" s="107">
        <f t="shared" si="3"/>
        <v>87548.815644273491</v>
      </c>
    </row>
    <row r="226" spans="2:6" x14ac:dyDescent="0.25">
      <c r="B226" s="101">
        <v>39326</v>
      </c>
      <c r="C226" s="102">
        <v>1.29E-2</v>
      </c>
      <c r="D226" s="107">
        <f t="shared" si="3"/>
        <v>1116024.8114435358</v>
      </c>
      <c r="E226" s="112">
        <v>5.3540000000000003E-3</v>
      </c>
      <c r="F226" s="107">
        <f t="shared" si="3"/>
        <v>88017.552003232937</v>
      </c>
    </row>
    <row r="227" spans="2:6" x14ac:dyDescent="0.25">
      <c r="B227" s="101">
        <v>39356</v>
      </c>
      <c r="C227" s="102">
        <v>1.0500000000000001E-2</v>
      </c>
      <c r="D227" s="107">
        <f t="shared" si="3"/>
        <v>1127743.071963693</v>
      </c>
      <c r="E227" s="112">
        <v>6.1479999999999998E-3</v>
      </c>
      <c r="F227" s="107">
        <f t="shared" si="3"/>
        <v>88558.683912948822</v>
      </c>
    </row>
    <row r="228" spans="2:6" x14ac:dyDescent="0.25">
      <c r="B228" s="101">
        <v>39387</v>
      </c>
      <c r="C228" s="102">
        <v>6.8999999999999999E-3</v>
      </c>
      <c r="D228" s="107">
        <f t="shared" si="3"/>
        <v>1135524.4991602425</v>
      </c>
      <c r="E228" s="112">
        <v>5.5929999999999999E-3</v>
      </c>
      <c r="F228" s="107">
        <f t="shared" si="3"/>
        <v>89053.992632073947</v>
      </c>
    </row>
    <row r="229" spans="2:6" x14ac:dyDescent="0.25">
      <c r="B229" s="101">
        <v>39417</v>
      </c>
      <c r="C229" s="102">
        <v>1.7600000000000001E-2</v>
      </c>
      <c r="D229" s="107">
        <f t="shared" si="3"/>
        <v>1155509.7303454629</v>
      </c>
      <c r="E229" s="112">
        <v>5.6429999999999996E-3</v>
      </c>
      <c r="F229" s="107">
        <f t="shared" si="3"/>
        <v>89556.524312496753</v>
      </c>
    </row>
    <row r="230" spans="2:6" x14ac:dyDescent="0.25">
      <c r="B230" s="101">
        <v>39448</v>
      </c>
      <c r="C230" s="102">
        <v>1.09E-2</v>
      </c>
      <c r="D230" s="107">
        <f t="shared" si="3"/>
        <v>1168104.7864062283</v>
      </c>
      <c r="E230" s="112">
        <v>6.0150000000000004E-3</v>
      </c>
      <c r="F230" s="107">
        <f t="shared" si="3"/>
        <v>90095.206806236427</v>
      </c>
    </row>
    <row r="231" spans="2:6" x14ac:dyDescent="0.25">
      <c r="B231" s="101">
        <v>39479</v>
      </c>
      <c r="C231" s="102">
        <v>5.3E-3</v>
      </c>
      <c r="D231" s="107">
        <f t="shared" si="3"/>
        <v>1174295.7417741814</v>
      </c>
      <c r="E231" s="112">
        <v>5.2440000000000004E-3</v>
      </c>
      <c r="F231" s="107">
        <f t="shared" si="3"/>
        <v>90567.66607072833</v>
      </c>
    </row>
    <row r="232" spans="2:6" x14ac:dyDescent="0.25">
      <c r="B232" s="101">
        <v>39508</v>
      </c>
      <c r="C232" s="102">
        <v>7.4000000000000003E-3</v>
      </c>
      <c r="D232" s="107">
        <f t="shared" si="3"/>
        <v>1182985.5302633103</v>
      </c>
      <c r="E232" s="112">
        <v>5.411E-3</v>
      </c>
      <c r="F232" s="107">
        <f t="shared" si="3"/>
        <v>91057.72771183704</v>
      </c>
    </row>
    <row r="233" spans="2:6" x14ac:dyDescent="0.25">
      <c r="B233" s="101">
        <v>39539</v>
      </c>
      <c r="C233" s="102">
        <v>6.8999999999999999E-3</v>
      </c>
      <c r="D233" s="107">
        <f t="shared" si="3"/>
        <v>1191148.130422127</v>
      </c>
      <c r="E233" s="112">
        <v>5.96E-3</v>
      </c>
      <c r="F233" s="107">
        <f t="shared" si="3"/>
        <v>91600.431768999581</v>
      </c>
    </row>
    <row r="234" spans="2:6" x14ac:dyDescent="0.25">
      <c r="B234" s="101">
        <v>39569</v>
      </c>
      <c r="C234" s="102">
        <v>1.61E-2</v>
      </c>
      <c r="D234" s="107">
        <f t="shared" si="3"/>
        <v>1210325.6153219233</v>
      </c>
      <c r="E234" s="112">
        <v>5.7400000000000003E-3</v>
      </c>
      <c r="F234" s="107">
        <f t="shared" si="3"/>
        <v>92126.218247353652</v>
      </c>
    </row>
    <row r="235" spans="2:6" x14ac:dyDescent="0.25">
      <c r="B235" s="101">
        <v>39600</v>
      </c>
      <c r="C235" s="102">
        <v>1.9800000000000002E-2</v>
      </c>
      <c r="D235" s="107">
        <f t="shared" si="3"/>
        <v>1234290.0625052974</v>
      </c>
      <c r="E235" s="112">
        <v>6.1520000000000004E-3</v>
      </c>
      <c r="F235" s="107">
        <f t="shared" si="3"/>
        <v>92692.978742011372</v>
      </c>
    </row>
    <row r="236" spans="2:6" x14ac:dyDescent="0.25">
      <c r="B236" s="101">
        <v>39630</v>
      </c>
      <c r="C236" s="102">
        <v>1.7600000000000001E-2</v>
      </c>
      <c r="D236" s="107">
        <f t="shared" si="3"/>
        <v>1256013.5676053907</v>
      </c>
      <c r="E236" s="112">
        <v>6.9239999999999996E-3</v>
      </c>
      <c r="F236" s="107">
        <f t="shared" si="3"/>
        <v>93334.784926821056</v>
      </c>
    </row>
    <row r="237" spans="2:6" x14ac:dyDescent="0.25">
      <c r="B237" s="101">
        <v>39661</v>
      </c>
      <c r="C237" s="102">
        <v>-3.2000000000000002E-3</v>
      </c>
      <c r="D237" s="107">
        <f t="shared" si="3"/>
        <v>1251994.3241890534</v>
      </c>
      <c r="E237" s="112">
        <v>6.5820000000000002E-3</v>
      </c>
      <c r="F237" s="107">
        <f t="shared" si="3"/>
        <v>93949.114481209399</v>
      </c>
    </row>
    <row r="238" spans="2:6" x14ac:dyDescent="0.25">
      <c r="B238" s="101">
        <v>39692</v>
      </c>
      <c r="C238" s="102">
        <v>1.1000000000000001E-3</v>
      </c>
      <c r="D238" s="107">
        <f t="shared" si="3"/>
        <v>1253371.5179456614</v>
      </c>
      <c r="E238" s="112">
        <v>6.9800000000000001E-3</v>
      </c>
      <c r="F238" s="107">
        <f t="shared" si="3"/>
        <v>94604.879300288245</v>
      </c>
    </row>
    <row r="239" spans="2:6" x14ac:dyDescent="0.25">
      <c r="B239" s="101">
        <v>39722</v>
      </c>
      <c r="C239" s="102">
        <v>9.7999999999999997E-3</v>
      </c>
      <c r="D239" s="107">
        <f t="shared" si="3"/>
        <v>1265654.5588215289</v>
      </c>
      <c r="E239" s="112">
        <v>7.5189999999999996E-3</v>
      </c>
      <c r="F239" s="107">
        <f t="shared" si="3"/>
        <v>95316.213387747121</v>
      </c>
    </row>
    <row r="240" spans="2:6" x14ac:dyDescent="0.25">
      <c r="B240" s="101">
        <v>39753</v>
      </c>
      <c r="C240" s="102">
        <v>3.8E-3</v>
      </c>
      <c r="D240" s="107">
        <f t="shared" si="3"/>
        <v>1270464.0461450508</v>
      </c>
      <c r="E240" s="112">
        <v>6.6259999999999999E-3</v>
      </c>
      <c r="F240" s="107">
        <f t="shared" si="3"/>
        <v>95947.77861765433</v>
      </c>
    </row>
    <row r="241" spans="2:6" x14ac:dyDescent="0.25">
      <c r="B241" s="101">
        <v>39783</v>
      </c>
      <c r="C241" s="102">
        <v>-1.2999999999999999E-3</v>
      </c>
      <c r="D241" s="107">
        <f t="shared" si="3"/>
        <v>1268812.4428850622</v>
      </c>
      <c r="E241" s="112">
        <v>7.1599999999999997E-3</v>
      </c>
      <c r="F241" s="107">
        <f t="shared" si="3"/>
        <v>96634.764712556746</v>
      </c>
    </row>
    <row r="242" spans="2:6" x14ac:dyDescent="0.25">
      <c r="B242" s="101">
        <v>39814</v>
      </c>
      <c r="C242" s="102">
        <v>-4.4000000000000003E-3</v>
      </c>
      <c r="D242" s="107">
        <f t="shared" si="3"/>
        <v>1263229.668136368</v>
      </c>
      <c r="E242" s="112">
        <v>6.8490000000000001E-3</v>
      </c>
      <c r="F242" s="107">
        <f t="shared" si="3"/>
        <v>97296.61621607306</v>
      </c>
    </row>
    <row r="243" spans="2:6" x14ac:dyDescent="0.25">
      <c r="B243" s="101">
        <v>39845</v>
      </c>
      <c r="C243" s="102">
        <v>2.5999999999999999E-3</v>
      </c>
      <c r="D243" s="107">
        <f t="shared" si="3"/>
        <v>1266514.0652735224</v>
      </c>
      <c r="E243" s="112">
        <v>5.4530000000000004E-3</v>
      </c>
      <c r="F243" s="107">
        <f t="shared" si="3"/>
        <v>97827.174664299295</v>
      </c>
    </row>
    <row r="244" spans="2:6" x14ac:dyDescent="0.25">
      <c r="B244" s="101">
        <v>39873</v>
      </c>
      <c r="C244" s="102">
        <v>-7.4000000000000003E-3</v>
      </c>
      <c r="D244" s="107">
        <f t="shared" si="3"/>
        <v>1257141.8611904983</v>
      </c>
      <c r="E244" s="112">
        <v>6.4450000000000002E-3</v>
      </c>
      <c r="F244" s="107">
        <f t="shared" si="3"/>
        <v>98457.670805010712</v>
      </c>
    </row>
    <row r="245" spans="2:6" x14ac:dyDescent="0.25">
      <c r="B245" s="101">
        <v>39904</v>
      </c>
      <c r="C245" s="102">
        <v>-1.5E-3</v>
      </c>
      <c r="D245" s="107">
        <f t="shared" si="3"/>
        <v>1255256.1483987127</v>
      </c>
      <c r="E245" s="112">
        <v>5.4559999999999999E-3</v>
      </c>
      <c r="F245" s="107">
        <f t="shared" si="3"/>
        <v>98994.855856922848</v>
      </c>
    </row>
    <row r="246" spans="2:6" x14ac:dyDescent="0.25">
      <c r="B246" s="101">
        <v>39934</v>
      </c>
      <c r="C246" s="102">
        <v>-6.9999999999999999E-4</v>
      </c>
      <c r="D246" s="107">
        <f t="shared" si="3"/>
        <v>1254377.4690948336</v>
      </c>
      <c r="E246" s="112">
        <v>5.4510000000000001E-3</v>
      </c>
      <c r="F246" s="107">
        <f t="shared" si="3"/>
        <v>99534.476816198949</v>
      </c>
    </row>
    <row r="247" spans="2:6" x14ac:dyDescent="0.25">
      <c r="B247" s="101">
        <v>39965</v>
      </c>
      <c r="C247" s="102">
        <v>-1E-3</v>
      </c>
      <c r="D247" s="107">
        <f t="shared" si="3"/>
        <v>1253123.0916257387</v>
      </c>
      <c r="E247" s="112">
        <v>5.659E-3</v>
      </c>
      <c r="F247" s="107">
        <f t="shared" si="3"/>
        <v>100097.74242050183</v>
      </c>
    </row>
    <row r="248" spans="2:6" x14ac:dyDescent="0.25">
      <c r="B248" s="101">
        <v>39995</v>
      </c>
      <c r="C248" s="102">
        <v>-4.3E-3</v>
      </c>
      <c r="D248" s="107">
        <f t="shared" si="3"/>
        <v>1247734.6623317481</v>
      </c>
      <c r="E248" s="112">
        <v>6.0559999999999998E-3</v>
      </c>
      <c r="F248" s="107">
        <f t="shared" si="3"/>
        <v>100703.93434860039</v>
      </c>
    </row>
    <row r="249" spans="2:6" x14ac:dyDescent="0.25">
      <c r="B249" s="101">
        <v>40026</v>
      </c>
      <c r="C249" s="102">
        <v>-3.5999999999999999E-3</v>
      </c>
      <c r="D249" s="107">
        <f t="shared" si="3"/>
        <v>1243242.8175473537</v>
      </c>
      <c r="E249" s="112">
        <v>5.1980000000000004E-3</v>
      </c>
      <c r="F249" s="107">
        <f t="shared" si="3"/>
        <v>101227.39339934442</v>
      </c>
    </row>
    <row r="250" spans="2:6" x14ac:dyDescent="0.25">
      <c r="B250" s="101">
        <v>40057</v>
      </c>
      <c r="C250" s="102">
        <v>4.1999999999999997E-3</v>
      </c>
      <c r="D250" s="107">
        <f t="shared" si="3"/>
        <v>1248464.4373810526</v>
      </c>
      <c r="E250" s="112">
        <v>5.0000000000000001E-3</v>
      </c>
      <c r="F250" s="107">
        <f t="shared" si="3"/>
        <v>101733.53036634113</v>
      </c>
    </row>
    <row r="251" spans="2:6" x14ac:dyDescent="0.25">
      <c r="B251" s="101">
        <v>40087</v>
      </c>
      <c r="C251" s="102">
        <v>5.0000000000000001E-4</v>
      </c>
      <c r="D251" s="107">
        <f t="shared" si="3"/>
        <v>1249088.6695997431</v>
      </c>
      <c r="E251" s="112">
        <v>5.0000000000000001E-3</v>
      </c>
      <c r="F251" s="107">
        <f t="shared" si="3"/>
        <v>102242.19801817283</v>
      </c>
    </row>
    <row r="252" spans="2:6" x14ac:dyDescent="0.25">
      <c r="B252" s="101">
        <v>40118</v>
      </c>
      <c r="C252" s="102">
        <v>1E-3</v>
      </c>
      <c r="D252" s="107">
        <f t="shared" si="3"/>
        <v>1250337.7582693426</v>
      </c>
      <c r="E252" s="112">
        <v>5.0000000000000001E-3</v>
      </c>
      <c r="F252" s="107">
        <f t="shared" si="3"/>
        <v>102753.40900826368</v>
      </c>
    </row>
    <row r="253" spans="2:6" x14ac:dyDescent="0.25">
      <c r="B253" s="101">
        <v>40148</v>
      </c>
      <c r="C253" s="102">
        <v>-2.5999999999999999E-3</v>
      </c>
      <c r="D253" s="107">
        <f t="shared" si="3"/>
        <v>1247086.8800978423</v>
      </c>
      <c r="E253" s="112">
        <v>5.5360000000000001E-3</v>
      </c>
      <c r="F253" s="107">
        <f t="shared" si="3"/>
        <v>103322.25188053343</v>
      </c>
    </row>
    <row r="254" spans="2:6" x14ac:dyDescent="0.25">
      <c r="B254" s="101">
        <v>40179</v>
      </c>
      <c r="C254" s="102">
        <v>6.3E-3</v>
      </c>
      <c r="D254" s="107">
        <f t="shared" si="3"/>
        <v>1254943.5274424588</v>
      </c>
      <c r="E254" s="112">
        <v>5.0000000000000001E-3</v>
      </c>
      <c r="F254" s="107">
        <f t="shared" si="3"/>
        <v>103838.86313993607</v>
      </c>
    </row>
    <row r="255" spans="2:6" x14ac:dyDescent="0.25">
      <c r="B255" s="101">
        <v>40210</v>
      </c>
      <c r="C255" s="102">
        <v>1.18E-2</v>
      </c>
      <c r="D255" s="107">
        <f t="shared" si="3"/>
        <v>1269751.8610662799</v>
      </c>
      <c r="E255" s="112">
        <v>5.0000000000000001E-3</v>
      </c>
      <c r="F255" s="107">
        <f t="shared" si="3"/>
        <v>104358.05745563575</v>
      </c>
    </row>
    <row r="256" spans="2:6" x14ac:dyDescent="0.25">
      <c r="B256" s="101">
        <v>40238</v>
      </c>
      <c r="C256" s="102">
        <v>9.4000000000000004E-3</v>
      </c>
      <c r="D256" s="107">
        <f t="shared" si="3"/>
        <v>1281687.5285603032</v>
      </c>
      <c r="E256" s="112">
        <v>5.7959999999999999E-3</v>
      </c>
      <c r="F256" s="107">
        <f t="shared" si="3"/>
        <v>104962.9167566486</v>
      </c>
    </row>
    <row r="257" spans="2:6" x14ac:dyDescent="0.25">
      <c r="B257" s="101">
        <v>40269</v>
      </c>
      <c r="C257" s="102">
        <v>7.7000000000000002E-3</v>
      </c>
      <c r="D257" s="107">
        <f t="shared" si="3"/>
        <v>1291556.5225302174</v>
      </c>
      <c r="E257" s="112">
        <v>5.0000000000000001E-3</v>
      </c>
      <c r="F257" s="107">
        <f t="shared" si="3"/>
        <v>105487.73134043183</v>
      </c>
    </row>
    <row r="258" spans="2:6" x14ac:dyDescent="0.25">
      <c r="B258" s="101">
        <v>40299</v>
      </c>
      <c r="C258" s="102">
        <v>1.1900000000000001E-2</v>
      </c>
      <c r="D258" s="107">
        <f t="shared" si="3"/>
        <v>1306926.045148327</v>
      </c>
      <c r="E258" s="112">
        <v>5.5129999999999997E-3</v>
      </c>
      <c r="F258" s="107">
        <f t="shared" si="3"/>
        <v>106069.28520331164</v>
      </c>
    </row>
    <row r="259" spans="2:6" x14ac:dyDescent="0.25">
      <c r="B259" s="101">
        <v>40330</v>
      </c>
      <c r="C259" s="102">
        <v>8.5000000000000006E-3</v>
      </c>
      <c r="D259" s="107">
        <f t="shared" si="3"/>
        <v>1318034.9165320878</v>
      </c>
      <c r="E259" s="112">
        <v>5.5919999999999997E-3</v>
      </c>
      <c r="F259" s="107">
        <f t="shared" si="3"/>
        <v>106662.42464616855</v>
      </c>
    </row>
    <row r="260" spans="2:6" x14ac:dyDescent="0.25">
      <c r="B260" s="101">
        <v>40360</v>
      </c>
      <c r="C260" s="102">
        <v>1.5E-3</v>
      </c>
      <c r="D260" s="107">
        <f t="shared" si="3"/>
        <v>1320011.9689068859</v>
      </c>
      <c r="E260" s="112">
        <v>6.1570000000000001E-3</v>
      </c>
      <c r="F260" s="107">
        <f t="shared" si="3"/>
        <v>107319.14519471501</v>
      </c>
    </row>
    <row r="261" spans="2:6" x14ac:dyDescent="0.25">
      <c r="B261" s="101">
        <v>40391</v>
      </c>
      <c r="C261" s="102">
        <v>7.7000000000000002E-3</v>
      </c>
      <c r="D261" s="107">
        <f t="shared" si="3"/>
        <v>1330176.061067469</v>
      </c>
      <c r="E261" s="112">
        <v>5.914E-3</v>
      </c>
      <c r="F261" s="107">
        <f t="shared" si="3"/>
        <v>107953.83061939654</v>
      </c>
    </row>
    <row r="262" spans="2:6" x14ac:dyDescent="0.25">
      <c r="B262" s="101">
        <v>40422</v>
      </c>
      <c r="C262" s="102">
        <v>1.15E-2</v>
      </c>
      <c r="D262" s="107">
        <f t="shared" si="3"/>
        <v>1345473.0857697448</v>
      </c>
      <c r="E262" s="112">
        <v>5.7060000000000001E-3</v>
      </c>
      <c r="F262" s="107">
        <f t="shared" si="3"/>
        <v>108569.81517691082</v>
      </c>
    </row>
    <row r="263" spans="2:6" x14ac:dyDescent="0.25">
      <c r="B263" s="101">
        <v>40452</v>
      </c>
      <c r="C263" s="102">
        <v>1.01E-2</v>
      </c>
      <c r="D263" s="107">
        <f t="shared" si="3"/>
        <v>1359062.3639360191</v>
      </c>
      <c r="E263" s="112">
        <v>5.4739999999999997E-3</v>
      </c>
      <c r="F263" s="107">
        <f t="shared" si="3"/>
        <v>109164.12634518923</v>
      </c>
    </row>
    <row r="264" spans="2:6" x14ac:dyDescent="0.25">
      <c r="B264" s="101">
        <v>40483</v>
      </c>
      <c r="C264" s="102">
        <v>1.4500000000000001E-2</v>
      </c>
      <c r="D264" s="107">
        <f t="shared" si="3"/>
        <v>1378768.7682130914</v>
      </c>
      <c r="E264" s="112">
        <v>5.3379999999999999E-3</v>
      </c>
      <c r="F264" s="107">
        <f t="shared" si="3"/>
        <v>109746.84445161985</v>
      </c>
    </row>
    <row r="265" spans="2:6" x14ac:dyDescent="0.25">
      <c r="B265" s="101">
        <v>40513</v>
      </c>
      <c r="C265" s="102">
        <v>6.8999999999999999E-3</v>
      </c>
      <c r="D265" s="107">
        <f t="shared" si="3"/>
        <v>1388282.2727137615</v>
      </c>
      <c r="E265" s="112">
        <v>6.4130000000000003E-3</v>
      </c>
      <c r="F265" s="107">
        <f t="shared" si="3"/>
        <v>110450.65096508809</v>
      </c>
    </row>
    <row r="266" spans="2:6" x14ac:dyDescent="0.25">
      <c r="B266" s="101">
        <v>40544</v>
      </c>
      <c r="C266" s="102">
        <v>7.9000000000000008E-3</v>
      </c>
      <c r="D266" s="107">
        <f t="shared" si="3"/>
        <v>1399249.7026682002</v>
      </c>
      <c r="E266" s="112">
        <v>5.7190000000000001E-3</v>
      </c>
      <c r="F266" s="107">
        <f t="shared" si="3"/>
        <v>111082.31823795743</v>
      </c>
    </row>
  </sheetData>
  <phoneticPr fontId="32" type="noConversion"/>
  <pageMargins left="0.511811024" right="0.511811024" top="0.78740157499999996" bottom="0.78740157499999996" header="0.31496062000000002" footer="0.31496062000000002"/>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300-000000000000}">
  <dimension ref="B2:F266"/>
  <sheetViews>
    <sheetView workbookViewId="0">
      <selection activeCell="B2" sqref="B2"/>
    </sheetView>
  </sheetViews>
  <sheetFormatPr defaultColWidth="9.1796875" defaultRowHeight="12.5" x14ac:dyDescent="0.25"/>
  <cols>
    <col min="1" max="1" width="9.1796875" style="3"/>
    <col min="2" max="2" width="16.1796875" style="3" customWidth="1"/>
    <col min="3" max="3" width="9.26953125" style="3" bestFit="1" customWidth="1"/>
    <col min="4" max="4" width="17.1796875" style="73" customWidth="1"/>
    <col min="5" max="5" width="10.54296875" style="3" customWidth="1"/>
    <col min="6" max="6" width="18.26953125" style="3" customWidth="1"/>
    <col min="7" max="16384" width="9.1796875" style="3"/>
  </cols>
  <sheetData>
    <row r="2" spans="2:6" ht="15.5" x14ac:dyDescent="0.35">
      <c r="B2" s="28"/>
    </row>
    <row r="4" spans="2:6" x14ac:dyDescent="0.25">
      <c r="B4" s="95" t="s">
        <v>688</v>
      </c>
    </row>
    <row r="5" spans="2:6" x14ac:dyDescent="0.25">
      <c r="B5" s="95" t="s">
        <v>680</v>
      </c>
    </row>
    <row r="6" spans="2:6" x14ac:dyDescent="0.25">
      <c r="B6" s="95"/>
    </row>
    <row r="7" spans="2:6" x14ac:dyDescent="0.25">
      <c r="B7" s="95" t="s">
        <v>681</v>
      </c>
      <c r="C7" s="110">
        <v>38777</v>
      </c>
      <c r="E7" s="108" t="s">
        <v>684</v>
      </c>
      <c r="F7" s="113">
        <f>+C9*F10</f>
        <v>1442.0443479219416</v>
      </c>
    </row>
    <row r="8" spans="2:6" x14ac:dyDescent="0.25">
      <c r="B8" s="95" t="s">
        <v>682</v>
      </c>
      <c r="C8" s="110">
        <v>39539</v>
      </c>
      <c r="E8" s="119" t="s">
        <v>694</v>
      </c>
      <c r="F8" s="115">
        <f>VLOOKUP(C7,$B$14:$F$266,IF($C$10=1,3,5))</f>
        <v>78314.242301608523</v>
      </c>
    </row>
    <row r="9" spans="2:6" x14ac:dyDescent="0.25">
      <c r="B9" s="95" t="s">
        <v>683</v>
      </c>
      <c r="C9" s="111">
        <v>8500</v>
      </c>
      <c r="E9" s="114" t="s">
        <v>695</v>
      </c>
      <c r="F9" s="115">
        <f>VLOOKUP(C8,$B$14:$F$266,IF($C$10=1,3,5))</f>
        <v>91600.431768999581</v>
      </c>
    </row>
    <row r="10" spans="2:6" x14ac:dyDescent="0.25">
      <c r="B10" s="95" t="s">
        <v>689</v>
      </c>
      <c r="C10" s="100">
        <v>2</v>
      </c>
      <c r="D10" s="118" t="str">
        <f>CHOOSE(C10,C13,E13)</f>
        <v>Poupança</v>
      </c>
      <c r="E10" s="114" t="s">
        <v>696</v>
      </c>
      <c r="F10" s="116">
        <f>+(F9/F8)-1</f>
        <v>0.16965227622611079</v>
      </c>
    </row>
    <row r="11" spans="2:6" ht="13" x14ac:dyDescent="0.3">
      <c r="B11" s="117" t="s">
        <v>693</v>
      </c>
    </row>
    <row r="13" spans="2:6" x14ac:dyDescent="0.25">
      <c r="B13" s="95" t="s">
        <v>678</v>
      </c>
      <c r="C13" s="95" t="s">
        <v>677</v>
      </c>
      <c r="D13" s="105" t="s">
        <v>690</v>
      </c>
      <c r="E13" s="95" t="s">
        <v>691</v>
      </c>
      <c r="F13" s="95" t="s">
        <v>692</v>
      </c>
    </row>
    <row r="14" spans="2:6" x14ac:dyDescent="0.25">
      <c r="B14" s="101">
        <v>32874</v>
      </c>
      <c r="C14" s="102">
        <v>0.61460000000000004</v>
      </c>
      <c r="D14" s="106">
        <f>1+C14</f>
        <v>1.6146</v>
      </c>
    </row>
    <row r="15" spans="2:6" x14ac:dyDescent="0.25">
      <c r="B15" s="101">
        <v>32905</v>
      </c>
      <c r="C15" s="102">
        <v>0.81289999999999996</v>
      </c>
      <c r="D15" s="107">
        <f t="shared" ref="D15:D31" si="0">+(1+C15)*D14</f>
        <v>2.9271083400000002</v>
      </c>
    </row>
    <row r="16" spans="2:6" x14ac:dyDescent="0.25">
      <c r="B16" s="101">
        <v>32933</v>
      </c>
      <c r="C16" s="102">
        <v>0.83950000000000002</v>
      </c>
      <c r="D16" s="107">
        <f t="shared" si="0"/>
        <v>5.3844157914300004</v>
      </c>
    </row>
    <row r="17" spans="2:6" x14ac:dyDescent="0.25">
      <c r="B17" s="101">
        <v>32964</v>
      </c>
      <c r="C17" s="102">
        <v>0.28349999999999997</v>
      </c>
      <c r="D17" s="107">
        <f t="shared" si="0"/>
        <v>6.9108976683004055</v>
      </c>
    </row>
    <row r="18" spans="2:6" x14ac:dyDescent="0.25">
      <c r="B18" s="101">
        <v>32994</v>
      </c>
      <c r="C18" s="102">
        <v>5.9299999999999999E-2</v>
      </c>
      <c r="D18" s="107">
        <f t="shared" si="0"/>
        <v>7.3207139000306185</v>
      </c>
    </row>
    <row r="19" spans="2:6" x14ac:dyDescent="0.25">
      <c r="B19" s="101">
        <v>33025</v>
      </c>
      <c r="C19" s="102">
        <v>9.9400000000000002E-2</v>
      </c>
      <c r="D19" s="107">
        <f t="shared" si="0"/>
        <v>8.048392861693662</v>
      </c>
    </row>
    <row r="20" spans="2:6" x14ac:dyDescent="0.25">
      <c r="B20" s="101">
        <v>33055</v>
      </c>
      <c r="C20" s="102">
        <v>0.1201</v>
      </c>
      <c r="D20" s="107">
        <f t="shared" si="0"/>
        <v>9.0150048443830713</v>
      </c>
    </row>
    <row r="21" spans="2:6" x14ac:dyDescent="0.25">
      <c r="B21" s="101">
        <v>33086</v>
      </c>
      <c r="C21" s="102">
        <v>0.13619999999999999</v>
      </c>
      <c r="D21" s="107">
        <f t="shared" si="0"/>
        <v>10.242848504188046</v>
      </c>
    </row>
    <row r="22" spans="2:6" x14ac:dyDescent="0.25">
      <c r="B22" s="101">
        <v>33117</v>
      </c>
      <c r="C22" s="102">
        <v>0.128</v>
      </c>
      <c r="D22" s="107">
        <f t="shared" si="0"/>
        <v>11.553933112724117</v>
      </c>
    </row>
    <row r="23" spans="2:6" x14ac:dyDescent="0.25">
      <c r="B23" s="101">
        <v>33147</v>
      </c>
      <c r="C23" s="102">
        <v>0.12970000000000001</v>
      </c>
      <c r="D23" s="107">
        <f t="shared" si="0"/>
        <v>13.052478237444435</v>
      </c>
    </row>
    <row r="24" spans="2:6" x14ac:dyDescent="0.25">
      <c r="B24" s="101">
        <v>33178</v>
      </c>
      <c r="C24" s="102">
        <v>0.1686</v>
      </c>
      <c r="D24" s="107">
        <f t="shared" si="0"/>
        <v>15.253126068277567</v>
      </c>
    </row>
    <row r="25" spans="2:6" x14ac:dyDescent="0.25">
      <c r="B25" s="101">
        <v>33208</v>
      </c>
      <c r="C25" s="103">
        <v>0.18</v>
      </c>
      <c r="D25" s="107">
        <f t="shared" si="0"/>
        <v>17.998688760567529</v>
      </c>
    </row>
    <row r="26" spans="2:6" x14ac:dyDescent="0.25">
      <c r="B26" s="101">
        <v>33239</v>
      </c>
      <c r="C26" s="102">
        <v>0.17699999999999999</v>
      </c>
      <c r="D26" s="107">
        <f t="shared" si="0"/>
        <v>21.184456671187981</v>
      </c>
    </row>
    <row r="27" spans="2:6" x14ac:dyDescent="0.25">
      <c r="B27" s="101">
        <v>33270</v>
      </c>
      <c r="C27" s="102">
        <v>0.2102</v>
      </c>
      <c r="D27" s="107">
        <f t="shared" si="0"/>
        <v>25.637429463471694</v>
      </c>
      <c r="E27" s="112">
        <v>7.535E-2</v>
      </c>
      <c r="F27" s="104">
        <f>1+E27</f>
        <v>1.07535</v>
      </c>
    </row>
    <row r="28" spans="2:6" x14ac:dyDescent="0.25">
      <c r="B28" s="101">
        <v>33298</v>
      </c>
      <c r="C28" s="102">
        <v>9.1899999999999996E-2</v>
      </c>
      <c r="D28" s="107">
        <f t="shared" si="0"/>
        <v>27.993509231164744</v>
      </c>
      <c r="E28" s="112">
        <v>9.0425000000000005E-2</v>
      </c>
      <c r="F28" s="107">
        <f>+(1+E28)*F27</f>
        <v>1.17258852375</v>
      </c>
    </row>
    <row r="29" spans="2:6" x14ac:dyDescent="0.25">
      <c r="B29" s="101">
        <v>33329</v>
      </c>
      <c r="C29" s="102">
        <v>7.8100000000000003E-2</v>
      </c>
      <c r="D29" s="107">
        <f t="shared" si="0"/>
        <v>30.179802302118713</v>
      </c>
      <c r="E29" s="112">
        <v>9.4745999999999997E-2</v>
      </c>
      <c r="F29" s="107">
        <f>+(1+E29)*F28</f>
        <v>1.2836865960212176</v>
      </c>
    </row>
    <row r="30" spans="2:6" x14ac:dyDescent="0.25">
      <c r="B30" s="101">
        <v>33359</v>
      </c>
      <c r="C30" s="102">
        <v>7.4800000000000005E-2</v>
      </c>
      <c r="D30" s="107">
        <f t="shared" si="0"/>
        <v>32.43725151431719</v>
      </c>
      <c r="E30" s="112">
        <v>9.5349000000000003E-2</v>
      </c>
      <c r="F30" s="107">
        <f>+(1+E30)*F29</f>
        <v>1.4060848292652446</v>
      </c>
    </row>
    <row r="31" spans="2:6" x14ac:dyDescent="0.25">
      <c r="B31" s="101">
        <v>33390</v>
      </c>
      <c r="C31" s="102">
        <v>8.48E-2</v>
      </c>
      <c r="D31" s="107">
        <f t="shared" si="0"/>
        <v>35.187930442731286</v>
      </c>
      <c r="E31" s="112">
        <v>9.9470000000000003E-2</v>
      </c>
      <c r="F31" s="107">
        <f>+(1+E31)*F30</f>
        <v>1.5459480872322584</v>
      </c>
    </row>
    <row r="32" spans="2:6" x14ac:dyDescent="0.25">
      <c r="B32" s="101">
        <v>33420</v>
      </c>
      <c r="C32" s="102">
        <v>0.13220000000000001</v>
      </c>
      <c r="D32" s="107">
        <f t="shared" ref="D32:F47" si="1">+(1+C32)*D31</f>
        <v>39.839774847260365</v>
      </c>
      <c r="E32" s="112">
        <v>0.106002</v>
      </c>
      <c r="F32" s="107">
        <f t="shared" si="1"/>
        <v>1.7098216763750522</v>
      </c>
    </row>
    <row r="33" spans="2:6" x14ac:dyDescent="0.25">
      <c r="B33" s="101">
        <v>33451</v>
      </c>
      <c r="C33" s="102">
        <v>0.1525</v>
      </c>
      <c r="D33" s="107">
        <f t="shared" si="1"/>
        <v>45.915340511467576</v>
      </c>
      <c r="E33" s="112">
        <v>0.12509700000000001</v>
      </c>
      <c r="F33" s="107">
        <f t="shared" si="1"/>
        <v>1.9237152386245422</v>
      </c>
    </row>
    <row r="34" spans="2:6" x14ac:dyDescent="0.25">
      <c r="B34" s="101">
        <v>33482</v>
      </c>
      <c r="C34" s="102">
        <v>0.14929999999999999</v>
      </c>
      <c r="D34" s="107">
        <f t="shared" si="1"/>
        <v>52.770500849829688</v>
      </c>
      <c r="E34" s="112">
        <v>0.17363899999999999</v>
      </c>
      <c r="F34" s="107">
        <f t="shared" si="1"/>
        <v>2.2577472289440692</v>
      </c>
    </row>
    <row r="35" spans="2:6" x14ac:dyDescent="0.25">
      <c r="B35" s="101">
        <v>33512</v>
      </c>
      <c r="C35" s="102">
        <v>0.2263</v>
      </c>
      <c r="D35" s="107">
        <f t="shared" si="1"/>
        <v>64.712465192146141</v>
      </c>
      <c r="E35" s="112">
        <v>0.20368800000000001</v>
      </c>
      <c r="F35" s="107">
        <f t="shared" si="1"/>
        <v>2.7176232465132291</v>
      </c>
    </row>
    <row r="36" spans="2:6" x14ac:dyDescent="0.25">
      <c r="B36" s="101">
        <v>33543</v>
      </c>
      <c r="C36" s="102">
        <v>0.25619999999999998</v>
      </c>
      <c r="D36" s="107">
        <f t="shared" si="1"/>
        <v>81.291798774373987</v>
      </c>
      <c r="E36" s="112">
        <v>0.311726</v>
      </c>
      <c r="F36" s="107">
        <f t="shared" si="1"/>
        <v>3.5647770706558117</v>
      </c>
    </row>
    <row r="37" spans="2:6" x14ac:dyDescent="0.25">
      <c r="B37" s="101">
        <v>33573</v>
      </c>
      <c r="C37" s="102">
        <v>0.23630000000000001</v>
      </c>
      <c r="D37" s="107">
        <f t="shared" si="1"/>
        <v>100.50105082475855</v>
      </c>
      <c r="E37" s="112">
        <v>0.29062100000000002</v>
      </c>
      <c r="F37" s="107">
        <f t="shared" si="1"/>
        <v>4.600776147706874</v>
      </c>
    </row>
    <row r="38" spans="2:6" x14ac:dyDescent="0.25">
      <c r="B38" s="101">
        <v>33604</v>
      </c>
      <c r="C38" s="102">
        <v>0.2356</v>
      </c>
      <c r="D38" s="107">
        <f t="shared" si="1"/>
        <v>124.17909839907166</v>
      </c>
      <c r="E38" s="112">
        <v>0.26107399999999997</v>
      </c>
      <c r="F38" s="107">
        <f t="shared" si="1"/>
        <v>5.8019191796932983</v>
      </c>
    </row>
    <row r="39" spans="2:6" x14ac:dyDescent="0.25">
      <c r="B39" s="101">
        <v>33635</v>
      </c>
      <c r="C39" s="102">
        <v>0.27860000000000001</v>
      </c>
      <c r="D39" s="107">
        <f t="shared" si="1"/>
        <v>158.77539521305303</v>
      </c>
      <c r="E39" s="112">
        <v>0.26238</v>
      </c>
      <c r="F39" s="107">
        <f t="shared" si="1"/>
        <v>7.3242267340612264</v>
      </c>
    </row>
    <row r="40" spans="2:6" x14ac:dyDescent="0.25">
      <c r="B40" s="101">
        <v>33664</v>
      </c>
      <c r="C40" s="102">
        <v>0.21390000000000001</v>
      </c>
      <c r="D40" s="107">
        <f t="shared" si="1"/>
        <v>192.73745224912508</v>
      </c>
      <c r="E40" s="112">
        <v>0.248913</v>
      </c>
      <c r="F40" s="107">
        <f t="shared" si="1"/>
        <v>9.1473219831166084</v>
      </c>
    </row>
    <row r="41" spans="2:6" x14ac:dyDescent="0.25">
      <c r="B41" s="101">
        <v>33695</v>
      </c>
      <c r="C41" s="102">
        <v>0.19939999999999999</v>
      </c>
      <c r="D41" s="107">
        <f t="shared" si="1"/>
        <v>231.16930022760064</v>
      </c>
      <c r="E41" s="112">
        <v>0.21685399999999999</v>
      </c>
      <c r="F41" s="107">
        <f t="shared" si="1"/>
        <v>11.130955344443379</v>
      </c>
    </row>
    <row r="42" spans="2:6" x14ac:dyDescent="0.25">
      <c r="B42" s="101">
        <v>33725</v>
      </c>
      <c r="C42" s="102">
        <v>0.20430000000000001</v>
      </c>
      <c r="D42" s="107">
        <f t="shared" si="1"/>
        <v>278.39718826409944</v>
      </c>
      <c r="E42" s="112">
        <v>0.20408999999999999</v>
      </c>
      <c r="F42" s="107">
        <f t="shared" si="1"/>
        <v>13.402672020690826</v>
      </c>
    </row>
    <row r="43" spans="2:6" x14ac:dyDescent="0.25">
      <c r="B43" s="101">
        <v>33756</v>
      </c>
      <c r="C43" s="102">
        <v>0.2361</v>
      </c>
      <c r="D43" s="107">
        <f t="shared" si="1"/>
        <v>344.12676441325334</v>
      </c>
      <c r="E43" s="112">
        <v>0.21655199999999999</v>
      </c>
      <c r="F43" s="107">
        <f t="shared" si="1"/>
        <v>16.305047452115467</v>
      </c>
    </row>
    <row r="44" spans="2:6" x14ac:dyDescent="0.25">
      <c r="B44" s="101">
        <v>33786</v>
      </c>
      <c r="C44" s="102">
        <v>0.21840000000000001</v>
      </c>
      <c r="D44" s="107">
        <f t="shared" si="1"/>
        <v>419.28404976110784</v>
      </c>
      <c r="E44" s="112">
        <v>0.243085</v>
      </c>
      <c r="F44" s="107">
        <f t="shared" si="1"/>
        <v>20.268559912012954</v>
      </c>
    </row>
    <row r="45" spans="2:6" x14ac:dyDescent="0.25">
      <c r="B45" s="101">
        <v>33817</v>
      </c>
      <c r="C45" s="102">
        <v>0.24629999999999999</v>
      </c>
      <c r="D45" s="107">
        <f t="shared" si="1"/>
        <v>522.55371121726864</v>
      </c>
      <c r="E45" s="112">
        <v>0.23836099999999999</v>
      </c>
      <c r="F45" s="107">
        <f t="shared" si="1"/>
        <v>25.099794121200276</v>
      </c>
    </row>
    <row r="46" spans="2:6" x14ac:dyDescent="0.25">
      <c r="B46" s="101">
        <v>33848</v>
      </c>
      <c r="C46" s="102">
        <v>0.25269999999999998</v>
      </c>
      <c r="D46" s="107">
        <f t="shared" si="1"/>
        <v>654.60303404187243</v>
      </c>
      <c r="E46" s="112">
        <v>0.26006899999999999</v>
      </c>
      <c r="F46" s="107">
        <f t="shared" si="1"/>
        <v>31.627472478506714</v>
      </c>
    </row>
    <row r="47" spans="2:6" x14ac:dyDescent="0.25">
      <c r="B47" s="101">
        <v>33878</v>
      </c>
      <c r="C47" s="102">
        <v>0.2676</v>
      </c>
      <c r="D47" s="107">
        <f t="shared" si="1"/>
        <v>829.77480595147756</v>
      </c>
      <c r="E47" s="112">
        <v>0.25695299999999999</v>
      </c>
      <c r="F47" s="107">
        <f t="shared" si="1"/>
        <v>39.754246414276452</v>
      </c>
    </row>
    <row r="48" spans="2:6" x14ac:dyDescent="0.25">
      <c r="B48" s="101">
        <v>33909</v>
      </c>
      <c r="C48" s="102">
        <v>0.23430000000000001</v>
      </c>
      <c r="D48" s="107">
        <f t="shared" ref="D48:F63" si="2">+(1+C48)*D47</f>
        <v>1024.1910429859088</v>
      </c>
      <c r="E48" s="112">
        <v>0.239064</v>
      </c>
      <c r="F48" s="107">
        <f t="shared" si="2"/>
        <v>49.258055579059032</v>
      </c>
    </row>
    <row r="49" spans="2:6" x14ac:dyDescent="0.25">
      <c r="B49" s="101">
        <v>33939</v>
      </c>
      <c r="C49" s="102">
        <v>0.25080000000000002</v>
      </c>
      <c r="D49" s="107">
        <f t="shared" si="2"/>
        <v>1281.0581565667746</v>
      </c>
      <c r="E49" s="112">
        <v>0.245697</v>
      </c>
      <c r="F49" s="107">
        <f t="shared" si="2"/>
        <v>61.360612060667101</v>
      </c>
    </row>
    <row r="50" spans="2:6" x14ac:dyDescent="0.25">
      <c r="B50" s="101">
        <v>33970</v>
      </c>
      <c r="C50" s="102">
        <v>0.25829999999999997</v>
      </c>
      <c r="D50" s="107">
        <f t="shared" si="2"/>
        <v>1611.9554784079726</v>
      </c>
      <c r="E50" s="112">
        <v>0.27393800000000001</v>
      </c>
      <c r="F50" s="107">
        <f t="shared" si="2"/>
        <v>78.169615407342121</v>
      </c>
    </row>
    <row r="51" spans="2:6" x14ac:dyDescent="0.25">
      <c r="B51" s="101">
        <v>34001</v>
      </c>
      <c r="C51" s="102">
        <v>0.28420000000000001</v>
      </c>
      <c r="D51" s="107">
        <f t="shared" si="2"/>
        <v>2070.0732253715182</v>
      </c>
      <c r="E51" s="112">
        <v>0.27032</v>
      </c>
      <c r="F51" s="107">
        <f t="shared" si="2"/>
        <v>99.300425844254832</v>
      </c>
    </row>
    <row r="52" spans="2:6" x14ac:dyDescent="0.25">
      <c r="B52" s="101">
        <v>34029</v>
      </c>
      <c r="C52" s="102">
        <v>0.26250000000000001</v>
      </c>
      <c r="D52" s="107">
        <f t="shared" si="2"/>
        <v>2613.4674470315417</v>
      </c>
      <c r="E52" s="112">
        <v>0.26439000000000001</v>
      </c>
      <c r="F52" s="107">
        <f t="shared" si="2"/>
        <v>125.55446543321737</v>
      </c>
    </row>
    <row r="53" spans="2:6" x14ac:dyDescent="0.25">
      <c r="B53" s="101">
        <v>34060</v>
      </c>
      <c r="C53" s="102">
        <v>0.2883</v>
      </c>
      <c r="D53" s="107">
        <f t="shared" si="2"/>
        <v>3366.9301120107352</v>
      </c>
      <c r="E53" s="112">
        <v>0.28861100000000001</v>
      </c>
      <c r="F53" s="107">
        <f t="shared" si="2"/>
        <v>161.79086525636367</v>
      </c>
    </row>
    <row r="54" spans="2:6" x14ac:dyDescent="0.25">
      <c r="B54" s="101">
        <v>34090</v>
      </c>
      <c r="C54" s="102">
        <v>0.29699999999999999</v>
      </c>
      <c r="D54" s="107">
        <f t="shared" si="2"/>
        <v>4366.908355277923</v>
      </c>
      <c r="E54" s="112">
        <v>0.29323399999999999</v>
      </c>
      <c r="F54" s="107">
        <f t="shared" si="2"/>
        <v>209.23344783894822</v>
      </c>
    </row>
    <row r="55" spans="2:6" x14ac:dyDescent="0.25">
      <c r="B55" s="101">
        <v>34121</v>
      </c>
      <c r="C55" s="102">
        <v>0.31490000000000001</v>
      </c>
      <c r="D55" s="107">
        <f t="shared" si="2"/>
        <v>5742.0477963549411</v>
      </c>
      <c r="E55" s="112">
        <v>0.30730400000000002</v>
      </c>
      <c r="F55" s="107">
        <f t="shared" si="2"/>
        <v>273.53172329364838</v>
      </c>
    </row>
    <row r="56" spans="2:6" x14ac:dyDescent="0.25">
      <c r="B56" s="101">
        <v>34151</v>
      </c>
      <c r="C56" s="102">
        <v>0.3125</v>
      </c>
      <c r="D56" s="107">
        <f t="shared" si="2"/>
        <v>7536.43773271586</v>
      </c>
      <c r="E56" s="112">
        <v>0.31021799999999999</v>
      </c>
      <c r="F56" s="107">
        <f t="shared" si="2"/>
        <v>358.38618743035738</v>
      </c>
    </row>
    <row r="57" spans="2:6" x14ac:dyDescent="0.25">
      <c r="B57" s="101">
        <v>34182</v>
      </c>
      <c r="C57" s="102">
        <v>0.31790000000000002</v>
      </c>
      <c r="D57" s="107">
        <f t="shared" si="2"/>
        <v>9932.2712879462324</v>
      </c>
      <c r="E57" s="112">
        <v>0.34006700000000001</v>
      </c>
      <c r="F57" s="107">
        <f t="shared" si="2"/>
        <v>480.26150303123671</v>
      </c>
    </row>
    <row r="58" spans="2:6" x14ac:dyDescent="0.25">
      <c r="B58" s="101">
        <v>34213</v>
      </c>
      <c r="C58" s="102">
        <v>0.3528</v>
      </c>
      <c r="D58" s="107">
        <f t="shared" si="2"/>
        <v>13436.376598333663</v>
      </c>
      <c r="E58" s="112">
        <v>0.35293099999999999</v>
      </c>
      <c r="F58" s="107">
        <f t="shared" si="2"/>
        <v>649.76067555755401</v>
      </c>
    </row>
    <row r="59" spans="2:6" x14ac:dyDescent="0.25">
      <c r="B59" s="101">
        <v>34243</v>
      </c>
      <c r="C59" s="102">
        <v>0.35039999999999999</v>
      </c>
      <c r="D59" s="107">
        <f t="shared" si="2"/>
        <v>18144.482958389781</v>
      </c>
      <c r="E59" s="112">
        <v>0.37212600000000001</v>
      </c>
      <c r="F59" s="107">
        <f t="shared" si="2"/>
        <v>891.5535167100843</v>
      </c>
    </row>
    <row r="60" spans="2:6" x14ac:dyDescent="0.25">
      <c r="B60" s="101">
        <v>34274</v>
      </c>
      <c r="C60" s="102">
        <v>0.36149999999999999</v>
      </c>
      <c r="D60" s="107">
        <f t="shared" si="2"/>
        <v>24703.713547847685</v>
      </c>
      <c r="E60" s="112">
        <v>0.36840800000000001</v>
      </c>
      <c r="F60" s="107">
        <f t="shared" si="2"/>
        <v>1220.0089646942131</v>
      </c>
    </row>
    <row r="61" spans="2:6" x14ac:dyDescent="0.25">
      <c r="B61" s="101">
        <v>34304</v>
      </c>
      <c r="C61" s="102">
        <v>0.38319999999999999</v>
      </c>
      <c r="D61" s="107">
        <f t="shared" si="2"/>
        <v>34170.176579382918</v>
      </c>
      <c r="E61" s="112">
        <v>0.37484000000000001</v>
      </c>
      <c r="F61" s="107">
        <f t="shared" si="2"/>
        <v>1677.317125020192</v>
      </c>
    </row>
    <row r="62" spans="2:6" x14ac:dyDescent="0.25">
      <c r="B62" s="101">
        <v>34335</v>
      </c>
      <c r="C62" s="102">
        <v>0.39069999999999999</v>
      </c>
      <c r="D62" s="107">
        <f t="shared" si="2"/>
        <v>47520.464568947828</v>
      </c>
      <c r="E62" s="112">
        <v>0.42147200000000001</v>
      </c>
      <c r="F62" s="107">
        <f t="shared" si="2"/>
        <v>2384.2593283367023</v>
      </c>
    </row>
    <row r="63" spans="2:6" x14ac:dyDescent="0.25">
      <c r="B63" s="101">
        <v>34366</v>
      </c>
      <c r="C63" s="102">
        <v>0.4078</v>
      </c>
      <c r="D63" s="107">
        <f t="shared" si="2"/>
        <v>66899.310020164747</v>
      </c>
      <c r="E63" s="112">
        <v>0.40559299999999998</v>
      </c>
      <c r="F63" s="107">
        <f t="shared" si="2"/>
        <v>3351.2982220947706</v>
      </c>
    </row>
    <row r="64" spans="2:6" x14ac:dyDescent="0.25">
      <c r="B64" s="101">
        <v>34394</v>
      </c>
      <c r="C64" s="102">
        <v>0.45710000000000001</v>
      </c>
      <c r="D64" s="107">
        <f t="shared" ref="D64:F79" si="3">+(1+C64)*D63</f>
        <v>97478.984630382052</v>
      </c>
      <c r="E64" s="112">
        <v>0.42559200000000003</v>
      </c>
      <c r="F64" s="107">
        <f t="shared" si="3"/>
        <v>4777.5839350325277</v>
      </c>
    </row>
    <row r="65" spans="2:6" x14ac:dyDescent="0.25">
      <c r="B65" s="101">
        <v>34425</v>
      </c>
      <c r="C65" s="102">
        <v>0.40920000000000001</v>
      </c>
      <c r="D65" s="107">
        <f t="shared" si="3"/>
        <v>137367.38514113438</v>
      </c>
      <c r="E65" s="112">
        <v>0.46699800000000002</v>
      </c>
      <c r="F65" s="107">
        <f t="shared" si="3"/>
        <v>7008.7060775248483</v>
      </c>
    </row>
    <row r="66" spans="2:6" x14ac:dyDescent="0.25">
      <c r="B66" s="101">
        <v>34455</v>
      </c>
      <c r="C66" s="102">
        <v>0.42580000000000001</v>
      </c>
      <c r="D66" s="107">
        <f t="shared" si="3"/>
        <v>195858.41773422938</v>
      </c>
      <c r="E66" s="112">
        <v>0.47172199999999997</v>
      </c>
      <c r="F66" s="107">
        <f t="shared" si="3"/>
        <v>10314.866925827024</v>
      </c>
    </row>
    <row r="67" spans="2:6" x14ac:dyDescent="0.25">
      <c r="B67" s="101">
        <v>34486</v>
      </c>
      <c r="C67" s="102">
        <v>0.4521</v>
      </c>
      <c r="D67" s="107">
        <f t="shared" si="3"/>
        <v>284406.00839187449</v>
      </c>
      <c r="E67" s="112">
        <v>0.47609699999999999</v>
      </c>
      <c r="F67" s="107">
        <f t="shared" si="3"/>
        <v>15225.744124612493</v>
      </c>
    </row>
    <row r="68" spans="2:6" x14ac:dyDescent="0.25">
      <c r="B68" s="101">
        <v>34516</v>
      </c>
      <c r="C68" s="102">
        <v>4.3299999999999998E-2</v>
      </c>
      <c r="D68" s="107">
        <f t="shared" si="3"/>
        <v>296720.78855524265</v>
      </c>
      <c r="E68" s="112">
        <v>5.5513E-2</v>
      </c>
      <c r="F68" s="107">
        <f t="shared" si="3"/>
        <v>16070.970858202105</v>
      </c>
    </row>
    <row r="69" spans="2:6" x14ac:dyDescent="0.25">
      <c r="B69" s="101">
        <v>34547</v>
      </c>
      <c r="C69" s="102">
        <v>3.9399999999999998E-2</v>
      </c>
      <c r="D69" s="107">
        <f t="shared" si="3"/>
        <v>308411.58762431925</v>
      </c>
      <c r="E69" s="112">
        <v>2.6419000000000002E-2</v>
      </c>
      <c r="F69" s="107">
        <f t="shared" si="3"/>
        <v>16495.549837304945</v>
      </c>
    </row>
    <row r="70" spans="2:6" x14ac:dyDescent="0.25">
      <c r="B70" s="101">
        <v>34578</v>
      </c>
      <c r="C70" s="102">
        <v>1.7500000000000002E-2</v>
      </c>
      <c r="D70" s="107">
        <f t="shared" si="3"/>
        <v>313808.79040774488</v>
      </c>
      <c r="E70" s="112">
        <v>2.9513000000000001E-2</v>
      </c>
      <c r="F70" s="107">
        <f t="shared" si="3"/>
        <v>16982.382999653324</v>
      </c>
    </row>
    <row r="71" spans="2:6" x14ac:dyDescent="0.25">
      <c r="B71" s="101">
        <v>34608</v>
      </c>
      <c r="C71" s="102">
        <v>1.8200000000000001E-2</v>
      </c>
      <c r="D71" s="107">
        <f t="shared" si="3"/>
        <v>319520.11039316584</v>
      </c>
      <c r="E71" s="112">
        <v>3.0679000000000001E-2</v>
      </c>
      <c r="F71" s="107">
        <f t="shared" si="3"/>
        <v>17503.385527699687</v>
      </c>
    </row>
    <row r="72" spans="2:6" x14ac:dyDescent="0.25">
      <c r="B72" s="101">
        <v>34639</v>
      </c>
      <c r="C72" s="102">
        <v>2.8500000000000001E-2</v>
      </c>
      <c r="D72" s="107">
        <f t="shared" si="3"/>
        <v>328626.43353937106</v>
      </c>
      <c r="E72" s="112">
        <v>3.4355999999999998E-2</v>
      </c>
      <c r="F72" s="107">
        <f t="shared" si="3"/>
        <v>18104.731840889337</v>
      </c>
    </row>
    <row r="73" spans="2:6" x14ac:dyDescent="0.25">
      <c r="B73" s="101">
        <v>34669</v>
      </c>
      <c r="C73" s="102">
        <v>8.3999999999999995E-3</v>
      </c>
      <c r="D73" s="107">
        <f t="shared" si="3"/>
        <v>331386.89558110177</v>
      </c>
      <c r="E73" s="112">
        <v>3.3875000000000002E-2</v>
      </c>
      <c r="F73" s="107">
        <f t="shared" si="3"/>
        <v>18718.029631999467</v>
      </c>
    </row>
    <row r="74" spans="2:6" x14ac:dyDescent="0.25">
      <c r="B74" s="101">
        <v>34700</v>
      </c>
      <c r="C74" s="102">
        <v>9.1999999999999998E-3</v>
      </c>
      <c r="D74" s="107">
        <f t="shared" si="3"/>
        <v>334435.65502044791</v>
      </c>
      <c r="E74" s="112">
        <v>2.6117999999999999E-2</v>
      </c>
      <c r="F74" s="107">
        <f t="shared" si="3"/>
        <v>19206.907129928029</v>
      </c>
    </row>
    <row r="75" spans="2:6" x14ac:dyDescent="0.25">
      <c r="B75" s="101">
        <v>34731</v>
      </c>
      <c r="C75" s="102">
        <v>1.3899999999999999E-2</v>
      </c>
      <c r="D75" s="107">
        <f t="shared" si="3"/>
        <v>339084.31062523217</v>
      </c>
      <c r="E75" s="112">
        <v>2.3623999999999999E-2</v>
      </c>
      <c r="F75" s="107">
        <f t="shared" si="3"/>
        <v>19660.651103965451</v>
      </c>
    </row>
    <row r="76" spans="2:6" x14ac:dyDescent="0.25">
      <c r="B76" s="101">
        <v>34759</v>
      </c>
      <c r="C76" s="102">
        <v>1.12E-2</v>
      </c>
      <c r="D76" s="107">
        <f t="shared" si="3"/>
        <v>342882.05490423483</v>
      </c>
      <c r="E76" s="112">
        <v>2.8112999999999999E-2</v>
      </c>
      <c r="F76" s="107">
        <f t="shared" si="3"/>
        <v>20213.370988451232</v>
      </c>
    </row>
    <row r="77" spans="2:6" x14ac:dyDescent="0.25">
      <c r="B77" s="101">
        <v>34790</v>
      </c>
      <c r="C77" s="102">
        <v>2.1000000000000001E-2</v>
      </c>
      <c r="D77" s="107">
        <f t="shared" si="3"/>
        <v>350082.57805722376</v>
      </c>
      <c r="E77" s="112">
        <v>3.984E-2</v>
      </c>
      <c r="F77" s="107">
        <f t="shared" si="3"/>
        <v>21018.67168863113</v>
      </c>
    </row>
    <row r="78" spans="2:6" x14ac:dyDescent="0.25">
      <c r="B78" s="101">
        <v>34820</v>
      </c>
      <c r="C78" s="102">
        <v>5.7999999999999996E-3</v>
      </c>
      <c r="D78" s="107">
        <f t="shared" si="3"/>
        <v>352113.05700995564</v>
      </c>
      <c r="E78" s="112">
        <v>3.7633E-2</v>
      </c>
      <c r="F78" s="107">
        <f t="shared" si="3"/>
        <v>21809.667360289386</v>
      </c>
    </row>
    <row r="79" spans="2:6" x14ac:dyDescent="0.25">
      <c r="B79" s="101">
        <v>34851</v>
      </c>
      <c r="C79" s="102">
        <v>2.46E-2</v>
      </c>
      <c r="D79" s="107">
        <f t="shared" si="3"/>
        <v>360775.03821240051</v>
      </c>
      <c r="E79" s="112">
        <v>3.4007000000000003E-2</v>
      </c>
      <c r="F79" s="107">
        <f t="shared" si="3"/>
        <v>22551.348718210746</v>
      </c>
    </row>
    <row r="80" spans="2:6" x14ac:dyDescent="0.25">
      <c r="B80" s="101">
        <v>34881</v>
      </c>
      <c r="C80" s="102">
        <v>1.8200000000000001E-2</v>
      </c>
      <c r="D80" s="107">
        <f t="shared" ref="D80:F95" si="4">+(1+C80)*D79</f>
        <v>367341.14390786621</v>
      </c>
      <c r="E80" s="112">
        <v>3.5055000000000003E-2</v>
      </c>
      <c r="F80" s="107">
        <f t="shared" si="4"/>
        <v>23341.886247527626</v>
      </c>
    </row>
    <row r="81" spans="2:6" x14ac:dyDescent="0.25">
      <c r="B81" s="101">
        <v>34912</v>
      </c>
      <c r="C81" s="102">
        <v>2.1999999999999999E-2</v>
      </c>
      <c r="D81" s="107">
        <f t="shared" si="4"/>
        <v>375422.64907383925</v>
      </c>
      <c r="E81" s="112">
        <v>3.1175000000000001E-2</v>
      </c>
      <c r="F81" s="107">
        <f t="shared" si="4"/>
        <v>24069.569551294298</v>
      </c>
    </row>
    <row r="82" spans="2:6" x14ac:dyDescent="0.25">
      <c r="B82" s="101">
        <v>34943</v>
      </c>
      <c r="C82" s="102">
        <v>-7.1000000000000004E-3</v>
      </c>
      <c r="D82" s="107">
        <f t="shared" si="4"/>
        <v>372757.14826541499</v>
      </c>
      <c r="E82" s="112">
        <v>2.4490000000000001E-2</v>
      </c>
      <c r="F82" s="107">
        <f t="shared" si="4"/>
        <v>24659.033309605493</v>
      </c>
    </row>
    <row r="83" spans="2:6" x14ac:dyDescent="0.25">
      <c r="B83" s="101">
        <v>34973</v>
      </c>
      <c r="C83" s="102">
        <v>5.1999999999999998E-3</v>
      </c>
      <c r="D83" s="107">
        <f t="shared" si="4"/>
        <v>374695.48543639516</v>
      </c>
      <c r="E83" s="112">
        <v>2.1623E-2</v>
      </c>
      <c r="F83" s="107">
        <f t="shared" si="4"/>
        <v>25192.235586859089</v>
      </c>
    </row>
    <row r="84" spans="2:6" x14ac:dyDescent="0.25">
      <c r="B84" s="101">
        <v>35004</v>
      </c>
      <c r="C84" s="102">
        <v>1.2E-2</v>
      </c>
      <c r="D84" s="107">
        <f t="shared" si="4"/>
        <v>379191.83126163192</v>
      </c>
      <c r="E84" s="112">
        <v>1.9459000000000001E-2</v>
      </c>
      <c r="F84" s="107">
        <f t="shared" si="4"/>
        <v>25682.451299143777</v>
      </c>
    </row>
    <row r="85" spans="2:6" x14ac:dyDescent="0.25">
      <c r="B85" s="101">
        <v>35034</v>
      </c>
      <c r="C85" s="102">
        <v>7.1000000000000004E-3</v>
      </c>
      <c r="D85" s="107">
        <f t="shared" si="4"/>
        <v>381884.09326358954</v>
      </c>
      <c r="E85" s="112">
        <v>1.8467000000000001E-2</v>
      </c>
      <c r="F85" s="107">
        <f t="shared" si="4"/>
        <v>26156.729127285067</v>
      </c>
    </row>
    <row r="86" spans="2:6" x14ac:dyDescent="0.25">
      <c r="B86" s="101">
        <v>35065</v>
      </c>
      <c r="C86" s="102">
        <v>1.7299999999999999E-2</v>
      </c>
      <c r="D86" s="107">
        <f t="shared" si="4"/>
        <v>388490.68807704968</v>
      </c>
      <c r="E86" s="112">
        <v>1.7589E-2</v>
      </c>
      <c r="F86" s="107">
        <f t="shared" si="4"/>
        <v>26616.799835904887</v>
      </c>
    </row>
    <row r="87" spans="2:6" x14ac:dyDescent="0.25">
      <c r="B87" s="101">
        <v>35096</v>
      </c>
      <c r="C87" s="102">
        <v>9.7000000000000003E-3</v>
      </c>
      <c r="D87" s="107">
        <f t="shared" si="4"/>
        <v>392259.04775139707</v>
      </c>
      <c r="E87" s="112">
        <v>1.4673E-2</v>
      </c>
      <c r="F87" s="107">
        <f t="shared" si="4"/>
        <v>27007.348139897116</v>
      </c>
    </row>
    <row r="88" spans="2:6" x14ac:dyDescent="0.25">
      <c r="B88" s="101">
        <v>35125</v>
      </c>
      <c r="C88" s="102">
        <v>4.0000000000000001E-3</v>
      </c>
      <c r="D88" s="107">
        <f t="shared" si="4"/>
        <v>393828.08394240268</v>
      </c>
      <c r="E88" s="112">
        <v>1.3180000000000001E-2</v>
      </c>
      <c r="F88" s="107">
        <f t="shared" si="4"/>
        <v>27363.304988380958</v>
      </c>
    </row>
    <row r="89" spans="2:6" x14ac:dyDescent="0.25">
      <c r="B89" s="101">
        <v>35156</v>
      </c>
      <c r="C89" s="102">
        <v>3.2000000000000002E-3</v>
      </c>
      <c r="D89" s="107">
        <f t="shared" si="4"/>
        <v>395088.33381101838</v>
      </c>
      <c r="E89" s="112">
        <v>1.163E-2</v>
      </c>
      <c r="F89" s="107">
        <f t="shared" si="4"/>
        <v>27681.540225395831</v>
      </c>
    </row>
    <row r="90" spans="2:6" x14ac:dyDescent="0.25">
      <c r="B90" s="101">
        <v>35186</v>
      </c>
      <c r="C90" s="102">
        <v>1.55E-2</v>
      </c>
      <c r="D90" s="107">
        <f t="shared" si="4"/>
        <v>401212.20298508921</v>
      </c>
      <c r="E90" s="112">
        <v>1.0917E-2</v>
      </c>
      <c r="F90" s="107">
        <f t="shared" si="4"/>
        <v>27983.739600036479</v>
      </c>
    </row>
    <row r="91" spans="2:6" x14ac:dyDescent="0.25">
      <c r="B91" s="101">
        <v>35217</v>
      </c>
      <c r="C91" s="102">
        <v>1.0200000000000001E-2</v>
      </c>
      <c r="D91" s="107">
        <f t="shared" si="4"/>
        <v>405304.56745553709</v>
      </c>
      <c r="E91" s="112">
        <v>1.1129E-2</v>
      </c>
      <c r="F91" s="107">
        <f t="shared" si="4"/>
        <v>28295.170638045282</v>
      </c>
    </row>
    <row r="92" spans="2:6" x14ac:dyDescent="0.25">
      <c r="B92" s="101">
        <v>35247</v>
      </c>
      <c r="C92" s="102">
        <v>1.35E-2</v>
      </c>
      <c r="D92" s="107">
        <f t="shared" si="4"/>
        <v>410776.17911618686</v>
      </c>
      <c r="E92" s="112">
        <v>1.0880000000000001E-2</v>
      </c>
      <c r="F92" s="107">
        <f t="shared" si="4"/>
        <v>28603.022094587213</v>
      </c>
    </row>
    <row r="93" spans="2:6" x14ac:dyDescent="0.25">
      <c r="B93" s="101">
        <v>35278</v>
      </c>
      <c r="C93" s="102">
        <v>2.8E-3</v>
      </c>
      <c r="D93" s="107">
        <f t="shared" si="4"/>
        <v>411926.35241771216</v>
      </c>
      <c r="E93" s="112">
        <v>1.1306E-2</v>
      </c>
      <c r="F93" s="107">
        <f t="shared" si="4"/>
        <v>28926.407862388616</v>
      </c>
    </row>
    <row r="94" spans="2:6" x14ac:dyDescent="0.25">
      <c r="B94" s="101">
        <v>35309</v>
      </c>
      <c r="C94" s="102">
        <v>1E-3</v>
      </c>
      <c r="D94" s="107">
        <f t="shared" si="4"/>
        <v>412338.27877012984</v>
      </c>
      <c r="E94" s="112">
        <v>1.1653E-2</v>
      </c>
      <c r="F94" s="107">
        <f t="shared" si="4"/>
        <v>29263.487293209029</v>
      </c>
    </row>
    <row r="95" spans="2:6" x14ac:dyDescent="0.25">
      <c r="B95" s="101">
        <v>35339</v>
      </c>
      <c r="C95" s="102">
        <v>1.9E-3</v>
      </c>
      <c r="D95" s="107">
        <f t="shared" si="4"/>
        <v>413121.72149979312</v>
      </c>
      <c r="E95" s="112">
        <v>1.2456E-2</v>
      </c>
      <c r="F95" s="107">
        <f t="shared" si="4"/>
        <v>29627.993290933242</v>
      </c>
    </row>
    <row r="96" spans="2:6" x14ac:dyDescent="0.25">
      <c r="B96" s="101">
        <v>35370</v>
      </c>
      <c r="C96" s="102">
        <v>2E-3</v>
      </c>
      <c r="D96" s="107">
        <f t="shared" ref="D96:F111" si="5">+(1+C96)*D95</f>
        <v>413947.96494279272</v>
      </c>
      <c r="E96" s="112">
        <v>1.3187000000000001E-2</v>
      </c>
      <c r="F96" s="107">
        <f t="shared" si="5"/>
        <v>30018.697638460781</v>
      </c>
    </row>
    <row r="97" spans="2:6" x14ac:dyDescent="0.25">
      <c r="B97" s="101">
        <v>35400</v>
      </c>
      <c r="C97" s="102">
        <v>7.3000000000000001E-3</v>
      </c>
      <c r="D97" s="107">
        <f t="shared" si="5"/>
        <v>416969.78508687514</v>
      </c>
      <c r="E97" s="112">
        <v>1.3761000000000001E-2</v>
      </c>
      <c r="F97" s="107">
        <f t="shared" si="5"/>
        <v>30431.784936663636</v>
      </c>
    </row>
    <row r="98" spans="2:6" x14ac:dyDescent="0.25">
      <c r="B98" s="101">
        <v>35431</v>
      </c>
      <c r="C98" s="102">
        <v>1.77E-2</v>
      </c>
      <c r="D98" s="107">
        <f t="shared" si="5"/>
        <v>424350.15028291283</v>
      </c>
      <c r="E98" s="112">
        <v>1.2477E-2</v>
      </c>
      <c r="F98" s="107">
        <f t="shared" si="5"/>
        <v>30811.48231731839</v>
      </c>
    </row>
    <row r="99" spans="2:6" x14ac:dyDescent="0.25">
      <c r="B99" s="101">
        <v>35462</v>
      </c>
      <c r="C99" s="102">
        <v>4.3E-3</v>
      </c>
      <c r="D99" s="107">
        <f t="shared" si="5"/>
        <v>426174.85592912935</v>
      </c>
      <c r="E99" s="112">
        <v>1.1649E-2</v>
      </c>
      <c r="F99" s="107">
        <f t="shared" si="5"/>
        <v>31170.405274832832</v>
      </c>
    </row>
    <row r="100" spans="2:6" x14ac:dyDescent="0.25">
      <c r="B100" s="101">
        <v>35490</v>
      </c>
      <c r="C100" s="102">
        <v>1.15E-2</v>
      </c>
      <c r="D100" s="107">
        <f t="shared" si="5"/>
        <v>431075.86677231436</v>
      </c>
      <c r="E100" s="112">
        <v>1.1348E-2</v>
      </c>
      <c r="F100" s="107">
        <f t="shared" si="5"/>
        <v>31524.127033891633</v>
      </c>
    </row>
    <row r="101" spans="2:6" x14ac:dyDescent="0.25">
      <c r="B101" s="101">
        <v>35521</v>
      </c>
      <c r="C101" s="102">
        <v>6.7999999999999996E-3</v>
      </c>
      <c r="D101" s="107">
        <f t="shared" si="5"/>
        <v>434007.18266636605</v>
      </c>
      <c r="E101" s="112">
        <v>1.1242E-2</v>
      </c>
      <c r="F101" s="107">
        <f t="shared" si="5"/>
        <v>31878.52127000664</v>
      </c>
    </row>
    <row r="102" spans="2:6" x14ac:dyDescent="0.25">
      <c r="B102" s="101">
        <v>35551</v>
      </c>
      <c r="C102" s="102">
        <v>2.0999999999999999E-3</v>
      </c>
      <c r="D102" s="107">
        <f t="shared" si="5"/>
        <v>434918.59774996544</v>
      </c>
      <c r="E102" s="112">
        <v>1.1386E-2</v>
      </c>
      <c r="F102" s="107">
        <f t="shared" si="5"/>
        <v>32241.490113186934</v>
      </c>
    </row>
    <row r="103" spans="2:6" x14ac:dyDescent="0.25">
      <c r="B103" s="101">
        <v>35582</v>
      </c>
      <c r="C103" s="102">
        <v>7.4000000000000003E-3</v>
      </c>
      <c r="D103" s="107">
        <f t="shared" si="5"/>
        <v>438136.99537331524</v>
      </c>
      <c r="E103" s="112">
        <v>1.1568E-2</v>
      </c>
      <c r="F103" s="107">
        <f t="shared" si="5"/>
        <v>32614.459670816283</v>
      </c>
    </row>
    <row r="104" spans="2:6" x14ac:dyDescent="0.25">
      <c r="B104" s="101">
        <v>35612</v>
      </c>
      <c r="C104" s="102">
        <v>8.9999999999999998E-4</v>
      </c>
      <c r="D104" s="107">
        <f t="shared" si="5"/>
        <v>438531.31866915117</v>
      </c>
      <c r="E104" s="112">
        <v>1.1613E-2</v>
      </c>
      <c r="F104" s="107">
        <f t="shared" si="5"/>
        <v>32993.211390973476</v>
      </c>
    </row>
    <row r="105" spans="2:6" x14ac:dyDescent="0.25">
      <c r="B105" s="101">
        <v>35643</v>
      </c>
      <c r="C105" s="102">
        <v>8.9999999999999998E-4</v>
      </c>
      <c r="D105" s="107">
        <f t="shared" si="5"/>
        <v>438925.99685595336</v>
      </c>
      <c r="E105" s="112">
        <v>1.1301E-2</v>
      </c>
      <c r="F105" s="107">
        <f t="shared" si="5"/>
        <v>33366.067672902871</v>
      </c>
    </row>
    <row r="106" spans="2:6" x14ac:dyDescent="0.25">
      <c r="B106" s="101">
        <v>35674</v>
      </c>
      <c r="C106" s="102">
        <v>4.7999999999999996E-3</v>
      </c>
      <c r="D106" s="107">
        <f t="shared" si="5"/>
        <v>441032.84164086188</v>
      </c>
      <c r="E106" s="112">
        <v>1.1506000000000001E-2</v>
      </c>
      <c r="F106" s="107">
        <f t="shared" si="5"/>
        <v>33749.97764754729</v>
      </c>
    </row>
    <row r="107" spans="2:6" x14ac:dyDescent="0.25">
      <c r="B107" s="101">
        <v>35704</v>
      </c>
      <c r="C107" s="102">
        <v>3.7000000000000002E-3</v>
      </c>
      <c r="D107" s="107">
        <f t="shared" si="5"/>
        <v>442664.66315493308</v>
      </c>
      <c r="E107" s="112">
        <v>1.1586000000000001E-2</v>
      </c>
      <c r="F107" s="107">
        <f t="shared" si="5"/>
        <v>34141.004888571777</v>
      </c>
    </row>
    <row r="108" spans="2:6" x14ac:dyDescent="0.25">
      <c r="B108" s="101">
        <v>35735</v>
      </c>
      <c r="C108" s="102">
        <v>6.4000000000000003E-3</v>
      </c>
      <c r="D108" s="107">
        <f t="shared" si="5"/>
        <v>445497.71699912462</v>
      </c>
      <c r="E108" s="112">
        <v>2.0410999999999999E-2</v>
      </c>
      <c r="F108" s="107">
        <f t="shared" si="5"/>
        <v>34837.856939352416</v>
      </c>
    </row>
    <row r="109" spans="2:6" x14ac:dyDescent="0.25">
      <c r="B109" s="101">
        <v>35765</v>
      </c>
      <c r="C109" s="102">
        <v>8.3999999999999995E-3</v>
      </c>
      <c r="D109" s="107">
        <f t="shared" si="5"/>
        <v>449239.89782191726</v>
      </c>
      <c r="E109" s="112">
        <v>1.8149999999999999E-2</v>
      </c>
      <c r="F109" s="107">
        <f t="shared" si="5"/>
        <v>35470.164042801662</v>
      </c>
    </row>
    <row r="110" spans="2:6" x14ac:dyDescent="0.25">
      <c r="B110" s="101">
        <v>35796</v>
      </c>
      <c r="C110" s="102">
        <v>9.5999999999999992E-3</v>
      </c>
      <c r="D110" s="107">
        <f t="shared" si="5"/>
        <v>453552.60084100766</v>
      </c>
      <c r="E110" s="112">
        <v>1.6515999999999999E-2</v>
      </c>
      <c r="F110" s="107">
        <f t="shared" si="5"/>
        <v>36055.989272132574</v>
      </c>
    </row>
    <row r="111" spans="2:6" x14ac:dyDescent="0.25">
      <c r="B111" s="101">
        <v>35827</v>
      </c>
      <c r="C111" s="102">
        <v>1.8E-3</v>
      </c>
      <c r="D111" s="107">
        <f t="shared" si="5"/>
        <v>454368.99552252149</v>
      </c>
      <c r="E111" s="112">
        <v>9.4830000000000001E-3</v>
      </c>
      <c r="F111" s="107">
        <f t="shared" si="5"/>
        <v>36397.908218400204</v>
      </c>
    </row>
    <row r="112" spans="2:6" x14ac:dyDescent="0.25">
      <c r="B112" s="101">
        <v>35855</v>
      </c>
      <c r="C112" s="102">
        <v>1.9E-3</v>
      </c>
      <c r="D112" s="107">
        <f t="shared" ref="D112:F127" si="6">+(1+C112)*D111</f>
        <v>455232.29661401431</v>
      </c>
      <c r="E112" s="112">
        <v>1.404E-2</v>
      </c>
      <c r="F112" s="107">
        <f t="shared" si="6"/>
        <v>36908.934849786543</v>
      </c>
    </row>
    <row r="113" spans="2:6" x14ac:dyDescent="0.25">
      <c r="B113" s="101">
        <v>35886</v>
      </c>
      <c r="C113" s="102">
        <v>1.2999999999999999E-3</v>
      </c>
      <c r="D113" s="107">
        <f t="shared" si="6"/>
        <v>455824.09859961254</v>
      </c>
      <c r="E113" s="112">
        <v>9.7439999999999992E-3</v>
      </c>
      <c r="F113" s="107">
        <f t="shared" si="6"/>
        <v>37268.575510962859</v>
      </c>
    </row>
    <row r="114" spans="2:6" x14ac:dyDescent="0.25">
      <c r="B114" s="101">
        <v>35916</v>
      </c>
      <c r="C114" s="102">
        <v>1.4E-3</v>
      </c>
      <c r="D114" s="107">
        <f t="shared" si="6"/>
        <v>456462.25233765203</v>
      </c>
      <c r="E114" s="112">
        <v>9.5659999999999999E-3</v>
      </c>
      <c r="F114" s="107">
        <f t="shared" si="6"/>
        <v>37625.086704300731</v>
      </c>
    </row>
    <row r="115" spans="2:6" x14ac:dyDescent="0.25">
      <c r="B115" s="101">
        <v>35947</v>
      </c>
      <c r="C115" s="102">
        <v>3.8E-3</v>
      </c>
      <c r="D115" s="107">
        <f t="shared" si="6"/>
        <v>458196.80889653513</v>
      </c>
      <c r="E115" s="112">
        <v>9.9380000000000007E-3</v>
      </c>
      <c r="F115" s="107">
        <f t="shared" si="6"/>
        <v>37999.004815968074</v>
      </c>
    </row>
    <row r="116" spans="2:6" x14ac:dyDescent="0.25">
      <c r="B116" s="101">
        <v>35977</v>
      </c>
      <c r="C116" s="102">
        <v>-1.6999999999999999E-3</v>
      </c>
      <c r="D116" s="107">
        <f t="shared" si="6"/>
        <v>457417.87432141101</v>
      </c>
      <c r="E116" s="112">
        <v>1.0531E-2</v>
      </c>
      <c r="F116" s="107">
        <f t="shared" si="6"/>
        <v>38399.172335685034</v>
      </c>
    </row>
    <row r="117" spans="2:6" x14ac:dyDescent="0.25">
      <c r="B117" s="101">
        <v>36008</v>
      </c>
      <c r="C117" s="102">
        <v>-1.6000000000000001E-3</v>
      </c>
      <c r="D117" s="107">
        <f t="shared" si="6"/>
        <v>456686.00572249672</v>
      </c>
      <c r="E117" s="112">
        <v>8.7679999999999998E-3</v>
      </c>
      <c r="F117" s="107">
        <f t="shared" si="6"/>
        <v>38735.856278724328</v>
      </c>
    </row>
    <row r="118" spans="2:6" x14ac:dyDescent="0.25">
      <c r="B118" s="101">
        <v>36039</v>
      </c>
      <c r="C118" s="102">
        <v>-8.0000000000000004E-4</v>
      </c>
      <c r="D118" s="107">
        <f t="shared" si="6"/>
        <v>456320.65691791871</v>
      </c>
      <c r="E118" s="112">
        <v>9.5350000000000001E-3</v>
      </c>
      <c r="F118" s="107">
        <f t="shared" si="6"/>
        <v>39105.202668341968</v>
      </c>
    </row>
    <row r="119" spans="2:6" x14ac:dyDescent="0.25">
      <c r="B119" s="101">
        <v>36069</v>
      </c>
      <c r="C119" s="102">
        <v>8.0000000000000004E-4</v>
      </c>
      <c r="D119" s="107">
        <f t="shared" si="6"/>
        <v>456685.71344345302</v>
      </c>
      <c r="E119" s="112">
        <v>1.3936E-2</v>
      </c>
      <c r="F119" s="107">
        <f t="shared" si="6"/>
        <v>39650.172772727979</v>
      </c>
    </row>
    <row r="120" spans="2:6" x14ac:dyDescent="0.25">
      <c r="B120" s="101">
        <v>36100</v>
      </c>
      <c r="C120" s="102">
        <v>-3.2000000000000002E-3</v>
      </c>
      <c r="D120" s="107">
        <f t="shared" si="6"/>
        <v>455224.31916043395</v>
      </c>
      <c r="E120" s="112">
        <v>1.1167E-2</v>
      </c>
      <c r="F120" s="107">
        <f t="shared" si="6"/>
        <v>40092.946252081027</v>
      </c>
    </row>
    <row r="121" spans="2:6" x14ac:dyDescent="0.25">
      <c r="B121" s="101">
        <v>36130</v>
      </c>
      <c r="C121" s="102">
        <v>4.4999999999999997E-3</v>
      </c>
      <c r="D121" s="107">
        <f t="shared" si="6"/>
        <v>457272.82859665586</v>
      </c>
      <c r="E121" s="112">
        <v>1.2470999999999999E-2</v>
      </c>
      <c r="F121" s="107">
        <f t="shared" si="6"/>
        <v>40592.945384790728</v>
      </c>
    </row>
    <row r="122" spans="2:6" x14ac:dyDescent="0.25">
      <c r="B122" s="101">
        <v>36161</v>
      </c>
      <c r="C122" s="102">
        <v>8.3999999999999995E-3</v>
      </c>
      <c r="D122" s="107">
        <f t="shared" si="6"/>
        <v>461113.92035686778</v>
      </c>
      <c r="E122" s="112">
        <v>1.0189E-2</v>
      </c>
      <c r="F122" s="107">
        <f t="shared" si="6"/>
        <v>41006.546905316362</v>
      </c>
    </row>
    <row r="123" spans="2:6" x14ac:dyDescent="0.25">
      <c r="B123" s="101">
        <v>36192</v>
      </c>
      <c r="C123" s="102">
        <v>3.61E-2</v>
      </c>
      <c r="D123" s="107">
        <f t="shared" si="6"/>
        <v>477760.1328817507</v>
      </c>
      <c r="E123" s="112">
        <v>1.3339E-2</v>
      </c>
      <c r="F123" s="107">
        <f t="shared" si="6"/>
        <v>41553.533234486378</v>
      </c>
    </row>
    <row r="124" spans="2:6" x14ac:dyDescent="0.25">
      <c r="B124" s="101">
        <v>36220</v>
      </c>
      <c r="C124" s="102">
        <v>2.8299999999999999E-2</v>
      </c>
      <c r="D124" s="107">
        <f t="shared" si="6"/>
        <v>491280.74464230426</v>
      </c>
      <c r="E124" s="112">
        <v>1.6671999999999999E-2</v>
      </c>
      <c r="F124" s="107">
        <f t="shared" si="6"/>
        <v>42246.313740571735</v>
      </c>
    </row>
    <row r="125" spans="2:6" x14ac:dyDescent="0.25">
      <c r="B125" s="101">
        <v>36251</v>
      </c>
      <c r="C125" s="102">
        <v>7.1000000000000004E-3</v>
      </c>
      <c r="D125" s="107">
        <f t="shared" si="6"/>
        <v>494768.83792926464</v>
      </c>
      <c r="E125" s="112">
        <v>1.1122E-2</v>
      </c>
      <c r="F125" s="107">
        <f t="shared" si="6"/>
        <v>42716.177241994381</v>
      </c>
    </row>
    <row r="126" spans="2:6" x14ac:dyDescent="0.25">
      <c r="B126" s="101">
        <v>36281</v>
      </c>
      <c r="C126" s="102">
        <v>-2.8999999999999998E-3</v>
      </c>
      <c r="D126" s="107">
        <f t="shared" si="6"/>
        <v>493334.00829926977</v>
      </c>
      <c r="E126" s="112">
        <v>1.0789999999999999E-2</v>
      </c>
      <c r="F126" s="107">
        <f t="shared" si="6"/>
        <v>43177.084794435505</v>
      </c>
    </row>
    <row r="127" spans="2:6" x14ac:dyDescent="0.25">
      <c r="B127" s="101">
        <v>36312</v>
      </c>
      <c r="C127" s="102">
        <v>3.5999999999999999E-3</v>
      </c>
      <c r="D127" s="107">
        <f t="shared" si="6"/>
        <v>495110.01072914718</v>
      </c>
      <c r="E127" s="112">
        <v>8.1239999999999993E-3</v>
      </c>
      <c r="F127" s="107">
        <f t="shared" si="6"/>
        <v>43527.855431305499</v>
      </c>
    </row>
    <row r="128" spans="2:6" x14ac:dyDescent="0.25">
      <c r="B128" s="101">
        <v>36342</v>
      </c>
      <c r="C128" s="102">
        <v>1.55E-2</v>
      </c>
      <c r="D128" s="107">
        <f t="shared" ref="D128:F143" si="7">+(1+C128)*D127</f>
        <v>502784.21589544899</v>
      </c>
      <c r="E128" s="112">
        <v>7.9480000000000002E-3</v>
      </c>
      <c r="F128" s="107">
        <f t="shared" si="7"/>
        <v>43873.814826273519</v>
      </c>
    </row>
    <row r="129" spans="2:6" x14ac:dyDescent="0.25">
      <c r="B129" s="101">
        <v>36373</v>
      </c>
      <c r="C129" s="102">
        <v>1.5599999999999999E-2</v>
      </c>
      <c r="D129" s="107">
        <f t="shared" si="7"/>
        <v>510627.64966341801</v>
      </c>
      <c r="E129" s="112">
        <v>7.9600000000000001E-3</v>
      </c>
      <c r="F129" s="107">
        <f t="shared" si="7"/>
        <v>44223.050392290657</v>
      </c>
    </row>
    <row r="130" spans="2:6" x14ac:dyDescent="0.25">
      <c r="B130" s="101">
        <v>36404</v>
      </c>
      <c r="C130" s="102">
        <v>1.4500000000000001E-2</v>
      </c>
      <c r="D130" s="107">
        <f t="shared" si="7"/>
        <v>518031.75058353756</v>
      </c>
      <c r="E130" s="112">
        <v>7.7289999999999998E-3</v>
      </c>
      <c r="F130" s="107">
        <f t="shared" si="7"/>
        <v>44564.850348772678</v>
      </c>
    </row>
    <row r="131" spans="2:6" x14ac:dyDescent="0.25">
      <c r="B131" s="101">
        <v>36434</v>
      </c>
      <c r="C131" s="102">
        <v>1.7000000000000001E-2</v>
      </c>
      <c r="D131" s="107">
        <f t="shared" si="7"/>
        <v>526838.2903434576</v>
      </c>
      <c r="E131" s="112">
        <v>7.2760000000000003E-3</v>
      </c>
      <c r="F131" s="107">
        <f t="shared" si="7"/>
        <v>44889.104199910347</v>
      </c>
    </row>
    <row r="132" spans="2:6" x14ac:dyDescent="0.25">
      <c r="B132" s="101">
        <v>36465</v>
      </c>
      <c r="C132" s="102">
        <v>2.3900000000000001E-2</v>
      </c>
      <c r="D132" s="107">
        <f t="shared" si="7"/>
        <v>539429.72548266628</v>
      </c>
      <c r="E132" s="112">
        <v>7.0080000000000003E-3</v>
      </c>
      <c r="F132" s="107">
        <f t="shared" si="7"/>
        <v>45203.687042143312</v>
      </c>
    </row>
    <row r="133" spans="2:6" x14ac:dyDescent="0.25">
      <c r="B133" s="101">
        <v>36495</v>
      </c>
      <c r="C133" s="102">
        <v>1.8100000000000002E-2</v>
      </c>
      <c r="D133" s="107">
        <f t="shared" si="7"/>
        <v>549193.40351390257</v>
      </c>
      <c r="E133" s="112">
        <v>8.0129999999999993E-3</v>
      </c>
      <c r="F133" s="107">
        <f t="shared" si="7"/>
        <v>45565.904186412008</v>
      </c>
    </row>
    <row r="134" spans="2:6" x14ac:dyDescent="0.25">
      <c r="B134" s="101">
        <v>36526</v>
      </c>
      <c r="C134" s="102">
        <v>1.24E-2</v>
      </c>
      <c r="D134" s="107">
        <f t="shared" si="7"/>
        <v>556003.40171747492</v>
      </c>
      <c r="E134" s="112">
        <v>7.1599999999999997E-3</v>
      </c>
      <c r="F134" s="107">
        <f t="shared" si="7"/>
        <v>45892.156060386718</v>
      </c>
    </row>
    <row r="135" spans="2:6" x14ac:dyDescent="0.25">
      <c r="B135" s="101">
        <v>36557</v>
      </c>
      <c r="C135" s="102">
        <v>3.5000000000000001E-3</v>
      </c>
      <c r="D135" s="107">
        <f t="shared" si="7"/>
        <v>557949.41362348606</v>
      </c>
      <c r="E135" s="112">
        <v>7.3400000000000002E-3</v>
      </c>
      <c r="F135" s="107">
        <f t="shared" si="7"/>
        <v>46229.004485869955</v>
      </c>
    </row>
    <row r="136" spans="2:6" x14ac:dyDescent="0.25">
      <c r="B136" s="101">
        <v>36586</v>
      </c>
      <c r="C136" s="102">
        <v>1.5E-3</v>
      </c>
      <c r="D136" s="107">
        <f t="shared" si="7"/>
        <v>558786.33774392132</v>
      </c>
      <c r="E136" s="112">
        <v>7.2529999999999999E-3</v>
      </c>
      <c r="F136" s="107">
        <f t="shared" si="7"/>
        <v>46564.30345540597</v>
      </c>
    </row>
    <row r="137" spans="2:6" x14ac:dyDescent="0.25">
      <c r="B137" s="101">
        <v>36617</v>
      </c>
      <c r="C137" s="102">
        <v>2.3E-3</v>
      </c>
      <c r="D137" s="107">
        <f t="shared" si="7"/>
        <v>560071.54632073233</v>
      </c>
      <c r="E137" s="112">
        <v>6.3080000000000002E-3</v>
      </c>
      <c r="F137" s="107">
        <f t="shared" si="7"/>
        <v>46858.031081602669</v>
      </c>
    </row>
    <row r="138" spans="2:6" x14ac:dyDescent="0.25">
      <c r="B138" s="101">
        <v>36647</v>
      </c>
      <c r="C138" s="102">
        <v>3.0999999999999999E-3</v>
      </c>
      <c r="D138" s="107">
        <f t="shared" si="7"/>
        <v>561807.76811432664</v>
      </c>
      <c r="E138" s="112">
        <v>7.5040000000000003E-3</v>
      </c>
      <c r="F138" s="107">
        <f t="shared" si="7"/>
        <v>47209.653746839016</v>
      </c>
    </row>
    <row r="139" spans="2:6" x14ac:dyDescent="0.25">
      <c r="B139" s="101">
        <v>36678</v>
      </c>
      <c r="C139" s="102">
        <v>8.5000000000000006E-3</v>
      </c>
      <c r="D139" s="107">
        <f t="shared" si="7"/>
        <v>566583.13414329838</v>
      </c>
      <c r="E139" s="112">
        <v>7.1510000000000002E-3</v>
      </c>
      <c r="F139" s="107">
        <f t="shared" si="7"/>
        <v>47547.249980782661</v>
      </c>
    </row>
    <row r="140" spans="2:6" x14ac:dyDescent="0.25">
      <c r="B140" s="101">
        <v>36708</v>
      </c>
      <c r="C140" s="102">
        <v>1.5699999999999999E-2</v>
      </c>
      <c r="D140" s="107">
        <f t="shared" si="7"/>
        <v>575478.48934934824</v>
      </c>
      <c r="E140" s="112">
        <v>6.5550000000000001E-3</v>
      </c>
      <c r="F140" s="107">
        <f t="shared" si="7"/>
        <v>47858.922204406692</v>
      </c>
    </row>
    <row r="141" spans="2:6" x14ac:dyDescent="0.25">
      <c r="B141" s="101">
        <v>36739</v>
      </c>
      <c r="C141" s="102">
        <v>2.3900000000000001E-2</v>
      </c>
      <c r="D141" s="107">
        <f t="shared" si="7"/>
        <v>589232.42524479772</v>
      </c>
      <c r="E141" s="112">
        <v>7.0349999999999996E-3</v>
      </c>
      <c r="F141" s="107">
        <f t="shared" si="7"/>
        <v>48195.609722114685</v>
      </c>
    </row>
    <row r="142" spans="2:6" x14ac:dyDescent="0.25">
      <c r="B142" s="101">
        <v>36770</v>
      </c>
      <c r="C142" s="102">
        <v>1.1599999999999999E-2</v>
      </c>
      <c r="D142" s="107">
        <f t="shared" si="7"/>
        <v>596067.5213776374</v>
      </c>
      <c r="E142" s="112">
        <v>6.0429999999999998E-3</v>
      </c>
      <c r="F142" s="107">
        <f t="shared" si="7"/>
        <v>48486.855791665424</v>
      </c>
    </row>
    <row r="143" spans="2:6" x14ac:dyDescent="0.25">
      <c r="B143" s="101">
        <v>36800</v>
      </c>
      <c r="C143" s="102">
        <v>3.8E-3</v>
      </c>
      <c r="D143" s="107">
        <f t="shared" si="7"/>
        <v>598332.57795887243</v>
      </c>
      <c r="E143" s="112">
        <v>6.3229999999999996E-3</v>
      </c>
      <c r="F143" s="107">
        <f t="shared" si="7"/>
        <v>48793.438180836129</v>
      </c>
    </row>
    <row r="144" spans="2:6" x14ac:dyDescent="0.25">
      <c r="B144" s="101">
        <v>36831</v>
      </c>
      <c r="C144" s="102">
        <v>2.8999999999999998E-3</v>
      </c>
      <c r="D144" s="107">
        <f t="shared" ref="D144:F159" si="8">+(1+C144)*D143</f>
        <v>600067.74243495311</v>
      </c>
      <c r="E144" s="112">
        <v>6.2030000000000002E-3</v>
      </c>
      <c r="F144" s="107">
        <f t="shared" si="8"/>
        <v>49096.10387787185</v>
      </c>
    </row>
    <row r="145" spans="2:6" x14ac:dyDescent="0.25">
      <c r="B145" s="101">
        <v>36861</v>
      </c>
      <c r="C145" s="102">
        <v>6.3E-3</v>
      </c>
      <c r="D145" s="107">
        <f t="shared" si="8"/>
        <v>603848.16921229335</v>
      </c>
      <c r="E145" s="112">
        <v>5.9959999999999996E-3</v>
      </c>
      <c r="F145" s="107">
        <f t="shared" si="8"/>
        <v>49390.484116723565</v>
      </c>
    </row>
    <row r="146" spans="2:6" x14ac:dyDescent="0.25">
      <c r="B146" s="101">
        <v>36892</v>
      </c>
      <c r="C146" s="102">
        <v>6.1999999999999998E-3</v>
      </c>
      <c r="D146" s="107">
        <f t="shared" si="8"/>
        <v>607592.02786140959</v>
      </c>
      <c r="E146" s="112">
        <v>6.3759999999999997E-3</v>
      </c>
      <c r="F146" s="107">
        <f t="shared" si="8"/>
        <v>49705.397843451792</v>
      </c>
    </row>
    <row r="147" spans="2:6" x14ac:dyDescent="0.25">
      <c r="B147" s="101">
        <v>36923</v>
      </c>
      <c r="C147" s="102">
        <v>2.3E-3</v>
      </c>
      <c r="D147" s="107">
        <f t="shared" si="8"/>
        <v>608989.48952549079</v>
      </c>
      <c r="E147" s="112">
        <v>5.3699999999999998E-3</v>
      </c>
      <c r="F147" s="107">
        <f t="shared" si="8"/>
        <v>49972.315829871135</v>
      </c>
    </row>
    <row r="148" spans="2:6" x14ac:dyDescent="0.25">
      <c r="B148" s="101">
        <v>36951</v>
      </c>
      <c r="C148" s="102">
        <v>5.5999999999999999E-3</v>
      </c>
      <c r="D148" s="107">
        <f t="shared" si="8"/>
        <v>612399.83066683356</v>
      </c>
      <c r="E148" s="112">
        <v>6.7330000000000003E-3</v>
      </c>
      <c r="F148" s="107">
        <f t="shared" si="8"/>
        <v>50308.779432353665</v>
      </c>
    </row>
    <row r="149" spans="2:6" x14ac:dyDescent="0.25">
      <c r="B149" s="101">
        <v>36982</v>
      </c>
      <c r="C149" s="103">
        <v>0.01</v>
      </c>
      <c r="D149" s="107">
        <f t="shared" si="8"/>
        <v>618523.82897350192</v>
      </c>
      <c r="E149" s="112">
        <v>6.5539999999999999E-3</v>
      </c>
      <c r="F149" s="107">
        <f t="shared" si="8"/>
        <v>50638.503172753306</v>
      </c>
    </row>
    <row r="150" spans="2:6" x14ac:dyDescent="0.25">
      <c r="B150" s="101">
        <v>37012</v>
      </c>
      <c r="C150" s="102">
        <v>8.6E-3</v>
      </c>
      <c r="D150" s="107">
        <f t="shared" si="8"/>
        <v>623843.13390267396</v>
      </c>
      <c r="E150" s="112">
        <v>6.8360000000000001E-3</v>
      </c>
      <c r="F150" s="107">
        <f t="shared" si="8"/>
        <v>50984.667980442253</v>
      </c>
    </row>
    <row r="151" spans="2:6" x14ac:dyDescent="0.25">
      <c r="B151" s="101">
        <v>37043</v>
      </c>
      <c r="C151" s="102">
        <v>9.7999999999999997E-3</v>
      </c>
      <c r="D151" s="107">
        <f t="shared" si="8"/>
        <v>629956.79661492014</v>
      </c>
      <c r="E151" s="112">
        <v>6.4650000000000003E-3</v>
      </c>
      <c r="F151" s="107">
        <f t="shared" si="8"/>
        <v>51314.283858935807</v>
      </c>
    </row>
    <row r="152" spans="2:6" x14ac:dyDescent="0.25">
      <c r="B152" s="101">
        <v>37073</v>
      </c>
      <c r="C152" s="102">
        <v>1.4800000000000001E-2</v>
      </c>
      <c r="D152" s="107">
        <f t="shared" si="8"/>
        <v>639280.15720482089</v>
      </c>
      <c r="E152" s="112">
        <v>7.4530000000000004E-3</v>
      </c>
      <c r="F152" s="107">
        <f t="shared" si="8"/>
        <v>51696.729216536449</v>
      </c>
    </row>
    <row r="153" spans="2:6" x14ac:dyDescent="0.25">
      <c r="B153" s="101">
        <v>37104</v>
      </c>
      <c r="C153" s="102">
        <v>1.38E-2</v>
      </c>
      <c r="D153" s="107">
        <f t="shared" si="8"/>
        <v>648102.22337424743</v>
      </c>
      <c r="E153" s="112">
        <v>8.4530000000000004E-3</v>
      </c>
      <c r="F153" s="107">
        <f t="shared" si="8"/>
        <v>52133.72166860383</v>
      </c>
    </row>
    <row r="154" spans="2:6" x14ac:dyDescent="0.25">
      <c r="B154" s="101">
        <v>37135</v>
      </c>
      <c r="C154" s="102">
        <v>3.0999999999999999E-3</v>
      </c>
      <c r="D154" s="107">
        <f t="shared" si="8"/>
        <v>650111.3402667077</v>
      </c>
      <c r="E154" s="112">
        <v>6.6350000000000003E-3</v>
      </c>
      <c r="F154" s="107">
        <f t="shared" si="8"/>
        <v>52479.628911875014</v>
      </c>
    </row>
    <row r="155" spans="2:6" x14ac:dyDescent="0.25">
      <c r="B155" s="101">
        <v>37165</v>
      </c>
      <c r="C155" s="102">
        <v>1.18E-2</v>
      </c>
      <c r="D155" s="107">
        <f t="shared" si="8"/>
        <v>657782.65408185485</v>
      </c>
      <c r="E155" s="112">
        <v>7.9279999999999993E-3</v>
      </c>
      <c r="F155" s="107">
        <f t="shared" si="8"/>
        <v>52895.687409888356</v>
      </c>
    </row>
    <row r="156" spans="2:6" x14ac:dyDescent="0.25">
      <c r="B156" s="101">
        <v>37196</v>
      </c>
      <c r="C156" s="102">
        <v>1.0999999999999999E-2</v>
      </c>
      <c r="D156" s="107">
        <f t="shared" si="8"/>
        <v>665018.26327675523</v>
      </c>
      <c r="E156" s="112">
        <v>6.9379999999999997E-3</v>
      </c>
      <c r="F156" s="107">
        <f t="shared" si="8"/>
        <v>53262.677689138152</v>
      </c>
    </row>
    <row r="157" spans="2:6" x14ac:dyDescent="0.25">
      <c r="B157" s="101">
        <v>37226</v>
      </c>
      <c r="C157" s="102">
        <v>2.2000000000000001E-3</v>
      </c>
      <c r="D157" s="107">
        <f t="shared" si="8"/>
        <v>666481.30345596408</v>
      </c>
      <c r="E157" s="112">
        <v>6.9930000000000001E-3</v>
      </c>
      <c r="F157" s="107">
        <f t="shared" si="8"/>
        <v>53635.143594218294</v>
      </c>
    </row>
    <row r="158" spans="2:6" x14ac:dyDescent="0.25">
      <c r="B158" s="101">
        <v>37257</v>
      </c>
      <c r="C158" s="102">
        <v>3.5999999999999999E-3</v>
      </c>
      <c r="D158" s="107">
        <f t="shared" si="8"/>
        <v>668880.63614840561</v>
      </c>
      <c r="E158" s="112">
        <v>7.6039999999999996E-3</v>
      </c>
      <c r="F158" s="107">
        <f t="shared" si="8"/>
        <v>54042.985226108729</v>
      </c>
    </row>
    <row r="159" spans="2:6" x14ac:dyDescent="0.25">
      <c r="B159" s="101">
        <v>37288</v>
      </c>
      <c r="C159" s="102">
        <v>5.9999999999999995E-4</v>
      </c>
      <c r="D159" s="107">
        <f t="shared" si="8"/>
        <v>669281.96453009464</v>
      </c>
      <c r="E159" s="112">
        <v>6.1770000000000002E-3</v>
      </c>
      <c r="F159" s="107">
        <f t="shared" si="8"/>
        <v>54376.808745850409</v>
      </c>
    </row>
    <row r="160" spans="2:6" x14ac:dyDescent="0.25">
      <c r="B160" s="101">
        <v>37316</v>
      </c>
      <c r="C160" s="102">
        <v>8.9999999999999998E-4</v>
      </c>
      <c r="D160" s="107">
        <f t="shared" ref="D160:F175" si="9">+(1+C160)*D159</f>
        <v>669884.31829817162</v>
      </c>
      <c r="E160" s="112">
        <v>6.7669999999999996E-3</v>
      </c>
      <c r="F160" s="107">
        <f t="shared" si="9"/>
        <v>54744.776610633577</v>
      </c>
    </row>
    <row r="161" spans="2:6" x14ac:dyDescent="0.25">
      <c r="B161" s="101">
        <v>37347</v>
      </c>
      <c r="C161" s="102">
        <v>5.5999999999999999E-3</v>
      </c>
      <c r="D161" s="107">
        <f t="shared" si="9"/>
        <v>673635.67048064142</v>
      </c>
      <c r="E161" s="112">
        <v>7.3689999999999997E-3</v>
      </c>
      <c r="F161" s="107">
        <f t="shared" si="9"/>
        <v>55148.19086947733</v>
      </c>
    </row>
    <row r="162" spans="2:6" x14ac:dyDescent="0.25">
      <c r="B162" s="101">
        <v>37377</v>
      </c>
      <c r="C162" s="102">
        <v>8.3000000000000001E-3</v>
      </c>
      <c r="D162" s="107">
        <f t="shared" si="9"/>
        <v>679226.84654563072</v>
      </c>
      <c r="E162" s="112">
        <v>7.1130000000000004E-3</v>
      </c>
      <c r="F162" s="107">
        <f t="shared" si="9"/>
        <v>55540.459951131917</v>
      </c>
    </row>
    <row r="163" spans="2:6" x14ac:dyDescent="0.25">
      <c r="B163" s="101">
        <v>37408</v>
      </c>
      <c r="C163" s="102">
        <v>1.54E-2</v>
      </c>
      <c r="D163" s="107">
        <f t="shared" si="9"/>
        <v>689686.93998243345</v>
      </c>
      <c r="E163" s="112">
        <v>6.5900000000000004E-3</v>
      </c>
      <c r="F163" s="107">
        <f t="shared" si="9"/>
        <v>55906.471582209881</v>
      </c>
    </row>
    <row r="164" spans="2:6" x14ac:dyDescent="0.25">
      <c r="B164" s="101">
        <v>37438</v>
      </c>
      <c r="C164" s="102">
        <v>1.95E-2</v>
      </c>
      <c r="D164" s="107">
        <f t="shared" si="9"/>
        <v>703135.83531209093</v>
      </c>
      <c r="E164" s="112">
        <v>7.6689999999999996E-3</v>
      </c>
      <c r="F164" s="107">
        <f t="shared" si="9"/>
        <v>56335.218312773846</v>
      </c>
    </row>
    <row r="165" spans="2:6" x14ac:dyDescent="0.25">
      <c r="B165" s="101">
        <v>37469</v>
      </c>
      <c r="C165" s="102">
        <v>2.3199999999999998E-2</v>
      </c>
      <c r="D165" s="107">
        <f t="shared" si="9"/>
        <v>719448.58669133147</v>
      </c>
      <c r="E165" s="112">
        <v>7.4929999999999997E-3</v>
      </c>
      <c r="F165" s="107">
        <f t="shared" si="9"/>
        <v>56757.338103591457</v>
      </c>
    </row>
    <row r="166" spans="2:6" x14ac:dyDescent="0.25">
      <c r="B166" s="101">
        <v>37500</v>
      </c>
      <c r="C166" s="102">
        <v>2.4E-2</v>
      </c>
      <c r="D166" s="107">
        <f t="shared" si="9"/>
        <v>736715.35277192341</v>
      </c>
      <c r="E166" s="112">
        <v>6.9649999999999998E-3</v>
      </c>
      <c r="F166" s="107">
        <f t="shared" si="9"/>
        <v>57152.652963482979</v>
      </c>
    </row>
    <row r="167" spans="2:6" x14ac:dyDescent="0.25">
      <c r="B167" s="101">
        <v>37530</v>
      </c>
      <c r="C167" s="102">
        <v>3.8699999999999998E-2</v>
      </c>
      <c r="D167" s="107">
        <f t="shared" si="9"/>
        <v>765226.23692419683</v>
      </c>
      <c r="E167" s="112">
        <v>7.7819999999999999E-3</v>
      </c>
      <c r="F167" s="107">
        <f t="shared" si="9"/>
        <v>57597.414908844803</v>
      </c>
    </row>
    <row r="168" spans="2:6" x14ac:dyDescent="0.25">
      <c r="B168" s="101">
        <v>37561</v>
      </c>
      <c r="C168" s="102">
        <v>5.1900000000000002E-2</v>
      </c>
      <c r="D168" s="107">
        <f t="shared" si="9"/>
        <v>804941.4786205627</v>
      </c>
      <c r="E168" s="112">
        <v>7.6569999999999997E-3</v>
      </c>
      <c r="F168" s="107">
        <f t="shared" si="9"/>
        <v>58038.438314801831</v>
      </c>
    </row>
    <row r="169" spans="2:6" x14ac:dyDescent="0.25">
      <c r="B169" s="101">
        <v>37591</v>
      </c>
      <c r="C169" s="102">
        <v>3.7499999999999999E-2</v>
      </c>
      <c r="D169" s="107">
        <f t="shared" si="9"/>
        <v>835126.78406883392</v>
      </c>
      <c r="E169" s="112">
        <v>8.6269999999999993E-3</v>
      </c>
      <c r="F169" s="107">
        <f t="shared" si="9"/>
        <v>58539.135922143621</v>
      </c>
    </row>
    <row r="170" spans="2:6" x14ac:dyDescent="0.25">
      <c r="B170" s="101">
        <v>37622</v>
      </c>
      <c r="C170" s="102">
        <v>2.3300000000000001E-2</v>
      </c>
      <c r="D170" s="107">
        <f t="shared" si="9"/>
        <v>854585.23813763785</v>
      </c>
      <c r="E170" s="112">
        <v>9.9019999999999993E-3</v>
      </c>
      <c r="F170" s="107">
        <f t="shared" si="9"/>
        <v>59118.790446044695</v>
      </c>
    </row>
    <row r="171" spans="2:6" x14ac:dyDescent="0.25">
      <c r="B171" s="101">
        <v>37653</v>
      </c>
      <c r="C171" s="102">
        <v>2.2800000000000001E-2</v>
      </c>
      <c r="D171" s="107">
        <f t="shared" si="9"/>
        <v>874069.78156717599</v>
      </c>
      <c r="E171" s="112">
        <v>9.1369999999999993E-3</v>
      </c>
      <c r="F171" s="107">
        <f t="shared" si="9"/>
        <v>59658.958834350204</v>
      </c>
    </row>
    <row r="172" spans="2:6" x14ac:dyDescent="0.25">
      <c r="B172" s="101">
        <v>37681</v>
      </c>
      <c r="C172" s="102">
        <v>1.5299999999999999E-2</v>
      </c>
      <c r="D172" s="107">
        <f t="shared" si="9"/>
        <v>887443.04922515387</v>
      </c>
      <c r="E172" s="112">
        <v>8.8009999999999998E-3</v>
      </c>
      <c r="F172" s="107">
        <f t="shared" si="9"/>
        <v>60184.01733105132</v>
      </c>
    </row>
    <row r="173" spans="2:6" x14ac:dyDescent="0.25">
      <c r="B173" s="101">
        <v>37712</v>
      </c>
      <c r="C173" s="102">
        <v>9.1999999999999998E-3</v>
      </c>
      <c r="D173" s="107">
        <f t="shared" si="9"/>
        <v>895607.52527802542</v>
      </c>
      <c r="E173" s="112">
        <v>9.2049999999999996E-3</v>
      </c>
      <c r="F173" s="107">
        <f t="shared" si="9"/>
        <v>60738.011210583645</v>
      </c>
    </row>
    <row r="174" spans="2:6" x14ac:dyDescent="0.25">
      <c r="B174" s="101">
        <v>37742</v>
      </c>
      <c r="C174" s="102">
        <v>-2.5999999999999999E-3</v>
      </c>
      <c r="D174" s="107">
        <f t="shared" si="9"/>
        <v>893278.94571230246</v>
      </c>
      <c r="E174" s="112">
        <v>9.6729999999999993E-3</v>
      </c>
      <c r="F174" s="107">
        <f t="shared" si="9"/>
        <v>61325.529993023622</v>
      </c>
    </row>
    <row r="175" spans="2:6" x14ac:dyDescent="0.25">
      <c r="B175" s="101">
        <v>37773</v>
      </c>
      <c r="C175" s="103">
        <v>-0.01</v>
      </c>
      <c r="D175" s="107">
        <f t="shared" si="9"/>
        <v>884346.15625517943</v>
      </c>
      <c r="E175" s="112">
        <v>9.1870000000000007E-3</v>
      </c>
      <c r="F175" s="107">
        <f t="shared" si="9"/>
        <v>61888.92763706953</v>
      </c>
    </row>
    <row r="176" spans="2:6" x14ac:dyDescent="0.25">
      <c r="B176" s="101">
        <v>37803</v>
      </c>
      <c r="C176" s="102">
        <v>-4.1999999999999997E-3</v>
      </c>
      <c r="D176" s="107">
        <f t="shared" ref="D176:F191" si="10">+(1+C176)*D175</f>
        <v>880631.9023989077</v>
      </c>
      <c r="E176" s="112">
        <v>1.0492E-2</v>
      </c>
      <c r="F176" s="107">
        <f t="shared" si="10"/>
        <v>62538.266265837658</v>
      </c>
    </row>
    <row r="177" spans="2:6" x14ac:dyDescent="0.25">
      <c r="B177" s="101">
        <v>37834</v>
      </c>
      <c r="C177" s="102">
        <v>3.8E-3</v>
      </c>
      <c r="D177" s="107">
        <f t="shared" si="10"/>
        <v>883978.3036280236</v>
      </c>
      <c r="E177" s="112">
        <v>9.0580000000000001E-3</v>
      </c>
      <c r="F177" s="107">
        <f t="shared" si="10"/>
        <v>63104.737881673616</v>
      </c>
    </row>
    <row r="178" spans="2:6" x14ac:dyDescent="0.25">
      <c r="B178" s="101">
        <v>37865</v>
      </c>
      <c r="C178" s="102">
        <v>1.18E-2</v>
      </c>
      <c r="D178" s="107">
        <f t="shared" si="10"/>
        <v>894409.24761083431</v>
      </c>
      <c r="E178" s="112">
        <v>8.3809999999999996E-3</v>
      </c>
      <c r="F178" s="107">
        <f t="shared" si="10"/>
        <v>63633.618689859919</v>
      </c>
    </row>
    <row r="179" spans="2:6" x14ac:dyDescent="0.25">
      <c r="B179" s="101">
        <v>37895</v>
      </c>
      <c r="C179" s="102">
        <v>3.8E-3</v>
      </c>
      <c r="D179" s="107">
        <f t="shared" si="10"/>
        <v>897808.00275175553</v>
      </c>
      <c r="E179" s="112">
        <v>8.2290000000000002E-3</v>
      </c>
      <c r="F179" s="107">
        <f t="shared" si="10"/>
        <v>64157.259738058776</v>
      </c>
    </row>
    <row r="180" spans="2:6" x14ac:dyDescent="0.25">
      <c r="B180" s="101">
        <v>37926</v>
      </c>
      <c r="C180" s="102">
        <v>4.8999999999999998E-3</v>
      </c>
      <c r="D180" s="107">
        <f t="shared" si="10"/>
        <v>902207.26196523907</v>
      </c>
      <c r="E180" s="112">
        <v>6.7850000000000002E-3</v>
      </c>
      <c r="F180" s="107">
        <f t="shared" si="10"/>
        <v>64592.566745381504</v>
      </c>
    </row>
    <row r="181" spans="2:6" x14ac:dyDescent="0.25">
      <c r="B181" s="101">
        <v>37956</v>
      </c>
      <c r="C181" s="102">
        <v>6.1000000000000004E-3</v>
      </c>
      <c r="D181" s="107">
        <f t="shared" si="10"/>
        <v>907710.72626322706</v>
      </c>
      <c r="E181" s="112">
        <v>6.9080000000000001E-3</v>
      </c>
      <c r="F181" s="107">
        <f t="shared" si="10"/>
        <v>65038.772196458594</v>
      </c>
    </row>
    <row r="182" spans="2:6" x14ac:dyDescent="0.25">
      <c r="B182" s="101">
        <v>37987</v>
      </c>
      <c r="C182" s="102">
        <v>8.8000000000000005E-3</v>
      </c>
      <c r="D182" s="107">
        <f t="shared" si="10"/>
        <v>915698.58065434336</v>
      </c>
      <c r="E182" s="112">
        <v>6.2859999999999999E-3</v>
      </c>
      <c r="F182" s="107">
        <f t="shared" si="10"/>
        <v>65447.605918485533</v>
      </c>
    </row>
    <row r="183" spans="2:6" x14ac:dyDescent="0.25">
      <c r="B183" s="101">
        <v>38018</v>
      </c>
      <c r="C183" s="102">
        <v>6.8999999999999999E-3</v>
      </c>
      <c r="D183" s="107">
        <f t="shared" si="10"/>
        <v>922016.90086085827</v>
      </c>
      <c r="E183" s="112">
        <v>5.4599999999999996E-3</v>
      </c>
      <c r="F183" s="107">
        <f t="shared" si="10"/>
        <v>65804.94984680046</v>
      </c>
    </row>
    <row r="184" spans="2:6" x14ac:dyDescent="0.25">
      <c r="B184" s="101">
        <v>38047</v>
      </c>
      <c r="C184" s="102">
        <v>1.1299999999999999E-2</v>
      </c>
      <c r="D184" s="107">
        <f t="shared" si="10"/>
        <v>932435.69184058602</v>
      </c>
      <c r="E184" s="112">
        <v>6.7869999999999996E-3</v>
      </c>
      <c r="F184" s="107">
        <f t="shared" si="10"/>
        <v>66251.568041410705</v>
      </c>
    </row>
    <row r="185" spans="2:6" x14ac:dyDescent="0.25">
      <c r="B185" s="101">
        <v>38078</v>
      </c>
      <c r="C185" s="102">
        <v>1.21E-2</v>
      </c>
      <c r="D185" s="107">
        <f t="shared" si="10"/>
        <v>943718.16371185717</v>
      </c>
      <c r="E185" s="112">
        <v>5.8780000000000004E-3</v>
      </c>
      <c r="F185" s="107">
        <f t="shared" si="10"/>
        <v>66640.994758358123</v>
      </c>
    </row>
    <row r="186" spans="2:6" x14ac:dyDescent="0.25">
      <c r="B186" s="101">
        <v>38108</v>
      </c>
      <c r="C186" s="102">
        <v>1.3100000000000001E-2</v>
      </c>
      <c r="D186" s="107">
        <f t="shared" si="10"/>
        <v>956080.87165648257</v>
      </c>
      <c r="E186" s="112">
        <v>6.5539999999999999E-3</v>
      </c>
      <c r="F186" s="107">
        <f t="shared" si="10"/>
        <v>67077.759838004393</v>
      </c>
    </row>
    <row r="187" spans="2:6" x14ac:dyDescent="0.25">
      <c r="B187" s="101">
        <v>38139</v>
      </c>
      <c r="C187" s="102">
        <v>1.38E-2</v>
      </c>
      <c r="D187" s="107">
        <f t="shared" si="10"/>
        <v>969274.78768534202</v>
      </c>
      <c r="E187" s="112">
        <v>6.77E-3</v>
      </c>
      <c r="F187" s="107">
        <f t="shared" si="10"/>
        <v>67531.876272107678</v>
      </c>
    </row>
    <row r="188" spans="2:6" x14ac:dyDescent="0.25">
      <c r="B188" s="101">
        <v>38169</v>
      </c>
      <c r="C188" s="102">
        <v>1.3100000000000001E-2</v>
      </c>
      <c r="D188" s="107">
        <f t="shared" si="10"/>
        <v>981972.28740402008</v>
      </c>
      <c r="E188" s="112">
        <v>6.9620000000000003E-3</v>
      </c>
      <c r="F188" s="107">
        <f t="shared" si="10"/>
        <v>68002.03319471408</v>
      </c>
    </row>
    <row r="189" spans="2:6" x14ac:dyDescent="0.25">
      <c r="B189" s="101">
        <v>38200</v>
      </c>
      <c r="C189" s="102">
        <v>1.2200000000000001E-2</v>
      </c>
      <c r="D189" s="107">
        <f t="shared" si="10"/>
        <v>993952.34931034909</v>
      </c>
      <c r="E189" s="112">
        <v>7.0150000000000004E-3</v>
      </c>
      <c r="F189" s="107">
        <f t="shared" si="10"/>
        <v>68479.067457575002</v>
      </c>
    </row>
    <row r="190" spans="2:6" x14ac:dyDescent="0.25">
      <c r="B190" s="101">
        <v>38231</v>
      </c>
      <c r="C190" s="102">
        <v>6.8999999999999999E-3</v>
      </c>
      <c r="D190" s="107">
        <f t="shared" si="10"/>
        <v>1000810.6205205905</v>
      </c>
      <c r="E190" s="112">
        <v>6.7369999999999999E-3</v>
      </c>
      <c r="F190" s="107">
        <f t="shared" si="10"/>
        <v>68940.410935036678</v>
      </c>
    </row>
    <row r="191" spans="2:6" x14ac:dyDescent="0.25">
      <c r="B191" s="101">
        <v>38261</v>
      </c>
      <c r="C191" s="102">
        <v>3.8999999999999998E-3</v>
      </c>
      <c r="D191" s="107">
        <f t="shared" si="10"/>
        <v>1004713.7819406207</v>
      </c>
      <c r="E191" s="112">
        <v>6.1139999999999996E-3</v>
      </c>
      <c r="F191" s="107">
        <f t="shared" si="10"/>
        <v>69361.91260749349</v>
      </c>
    </row>
    <row r="192" spans="2:6" x14ac:dyDescent="0.25">
      <c r="B192" s="101">
        <v>38292</v>
      </c>
      <c r="C192" s="102">
        <v>8.2000000000000007E-3</v>
      </c>
      <c r="D192" s="107">
        <f t="shared" ref="D192:F207" si="11">+(1+C192)*D191</f>
        <v>1012952.4349525338</v>
      </c>
      <c r="E192" s="112">
        <v>6.1520000000000004E-3</v>
      </c>
      <c r="F192" s="107">
        <f t="shared" si="11"/>
        <v>69788.627093854782</v>
      </c>
    </row>
    <row r="193" spans="2:6" x14ac:dyDescent="0.25">
      <c r="B193" s="101">
        <v>38322</v>
      </c>
      <c r="C193" s="102">
        <v>7.4000000000000003E-3</v>
      </c>
      <c r="D193" s="107">
        <f t="shared" si="11"/>
        <v>1020448.2829711826</v>
      </c>
      <c r="E193" s="112">
        <v>7.4120000000000002E-3</v>
      </c>
      <c r="F193" s="107">
        <f t="shared" si="11"/>
        <v>70305.900397874429</v>
      </c>
    </row>
    <row r="194" spans="2:6" x14ac:dyDescent="0.25">
      <c r="B194" s="101">
        <v>38353</v>
      </c>
      <c r="C194" s="102">
        <v>3.8999999999999998E-3</v>
      </c>
      <c r="D194" s="107">
        <f t="shared" si="11"/>
        <v>1024428.0312747703</v>
      </c>
      <c r="E194" s="112">
        <v>6.8890000000000002E-3</v>
      </c>
      <c r="F194" s="107">
        <f t="shared" si="11"/>
        <v>70790.237745715378</v>
      </c>
    </row>
    <row r="195" spans="2:6" x14ac:dyDescent="0.25">
      <c r="B195" s="101">
        <v>38384</v>
      </c>
      <c r="C195" s="102">
        <v>3.0000000000000001E-3</v>
      </c>
      <c r="D195" s="107">
        <f t="shared" si="11"/>
        <v>1027501.3153685945</v>
      </c>
      <c r="E195" s="112">
        <v>5.9670000000000001E-3</v>
      </c>
      <c r="F195" s="107">
        <f t="shared" si="11"/>
        <v>71212.643094344065</v>
      </c>
    </row>
    <row r="196" spans="2:6" x14ac:dyDescent="0.25">
      <c r="B196" s="101">
        <v>38412</v>
      </c>
      <c r="C196" s="102">
        <v>8.5000000000000006E-3</v>
      </c>
      <c r="D196" s="107">
        <f t="shared" si="11"/>
        <v>1036235.0765492275</v>
      </c>
      <c r="E196" s="112">
        <v>7.6480000000000003E-3</v>
      </c>
      <c r="F196" s="107">
        <f t="shared" si="11"/>
        <v>71757.277388729621</v>
      </c>
    </row>
    <row r="197" spans="2:6" x14ac:dyDescent="0.25">
      <c r="B197" s="101">
        <v>38443</v>
      </c>
      <c r="C197" s="102">
        <v>8.6E-3</v>
      </c>
      <c r="D197" s="107">
        <f t="shared" si="11"/>
        <v>1045146.6982075508</v>
      </c>
      <c r="E197" s="112">
        <v>7.0130000000000001E-3</v>
      </c>
      <c r="F197" s="107">
        <f t="shared" si="11"/>
        <v>72260.511175056774</v>
      </c>
    </row>
    <row r="198" spans="2:6" x14ac:dyDescent="0.25">
      <c r="B198" s="101">
        <v>38473</v>
      </c>
      <c r="C198" s="102">
        <v>-2.2000000000000001E-3</v>
      </c>
      <c r="D198" s="107">
        <f t="shared" si="11"/>
        <v>1042847.3754714942</v>
      </c>
      <c r="E198" s="112">
        <v>7.5399999999999998E-3</v>
      </c>
      <c r="F198" s="107">
        <f t="shared" si="11"/>
        <v>72805.355429316711</v>
      </c>
    </row>
    <row r="199" spans="2:6" x14ac:dyDescent="0.25">
      <c r="B199" s="101">
        <v>38504</v>
      </c>
      <c r="C199" s="102">
        <v>-4.4000000000000003E-3</v>
      </c>
      <c r="D199" s="107">
        <f t="shared" si="11"/>
        <v>1038258.8470194197</v>
      </c>
      <c r="E199" s="112">
        <v>8.0079999999999995E-3</v>
      </c>
      <c r="F199" s="107">
        <f t="shared" si="11"/>
        <v>73388.380715594685</v>
      </c>
    </row>
    <row r="200" spans="2:6" x14ac:dyDescent="0.25">
      <c r="B200" s="101">
        <v>38534</v>
      </c>
      <c r="C200" s="102">
        <v>-3.3999999999999998E-3</v>
      </c>
      <c r="D200" s="107">
        <f t="shared" si="11"/>
        <v>1034728.7669395537</v>
      </c>
      <c r="E200" s="112">
        <v>7.5880000000000001E-3</v>
      </c>
      <c r="F200" s="107">
        <f t="shared" si="11"/>
        <v>73945.251748464609</v>
      </c>
    </row>
    <row r="201" spans="2:6" x14ac:dyDescent="0.25">
      <c r="B201" s="101">
        <v>38565</v>
      </c>
      <c r="C201" s="102">
        <v>-6.4999999999999997E-3</v>
      </c>
      <c r="D201" s="107">
        <f t="shared" si="11"/>
        <v>1028003.0299544466</v>
      </c>
      <c r="E201" s="112">
        <v>8.4829999999999992E-3</v>
      </c>
      <c r="F201" s="107">
        <f t="shared" si="11"/>
        <v>74572.529319046836</v>
      </c>
    </row>
    <row r="202" spans="2:6" x14ac:dyDescent="0.25">
      <c r="B202" s="101">
        <v>38596</v>
      </c>
      <c r="C202" s="102">
        <v>-5.3E-3</v>
      </c>
      <c r="D202" s="107">
        <f t="shared" si="11"/>
        <v>1022554.6138956881</v>
      </c>
      <c r="E202" s="112">
        <v>7.6499999999999997E-3</v>
      </c>
      <c r="F202" s="107">
        <f t="shared" si="11"/>
        <v>75143.009168337536</v>
      </c>
    </row>
    <row r="203" spans="2:6" x14ac:dyDescent="0.25">
      <c r="B203" s="101">
        <v>38626</v>
      </c>
      <c r="C203" s="102">
        <v>6.0000000000000001E-3</v>
      </c>
      <c r="D203" s="107">
        <f t="shared" si="11"/>
        <v>1028689.9415790623</v>
      </c>
      <c r="E203" s="112">
        <v>7.1110000000000001E-3</v>
      </c>
      <c r="F203" s="107">
        <f t="shared" si="11"/>
        <v>75677.351106533592</v>
      </c>
    </row>
    <row r="204" spans="2:6" x14ac:dyDescent="0.25">
      <c r="B204" s="101">
        <v>38657</v>
      </c>
      <c r="C204" s="102">
        <v>4.0000000000000001E-3</v>
      </c>
      <c r="D204" s="107">
        <f t="shared" si="11"/>
        <v>1032804.7013453785</v>
      </c>
      <c r="E204" s="112">
        <v>6.9389999999999999E-3</v>
      </c>
      <c r="F204" s="107">
        <f t="shared" si="11"/>
        <v>76202.476245861835</v>
      </c>
    </row>
    <row r="205" spans="2:6" x14ac:dyDescent="0.25">
      <c r="B205" s="101">
        <v>38687</v>
      </c>
      <c r="C205" s="102">
        <v>-1E-4</v>
      </c>
      <c r="D205" s="107">
        <f t="shared" si="11"/>
        <v>1032701.420875244</v>
      </c>
      <c r="E205" s="112">
        <v>7.28E-3</v>
      </c>
      <c r="F205" s="107">
        <f t="shared" si="11"/>
        <v>76757.230272931702</v>
      </c>
    </row>
    <row r="206" spans="2:6" x14ac:dyDescent="0.25">
      <c r="B206" s="101">
        <v>38718</v>
      </c>
      <c r="C206" s="102">
        <v>9.1999999999999998E-3</v>
      </c>
      <c r="D206" s="107">
        <f t="shared" si="11"/>
        <v>1042202.2739472963</v>
      </c>
      <c r="E206" s="112">
        <v>7.3379999999999999E-3</v>
      </c>
      <c r="F206" s="107">
        <f t="shared" si="11"/>
        <v>77320.474828674473</v>
      </c>
    </row>
    <row r="207" spans="2:6" x14ac:dyDescent="0.25">
      <c r="B207" s="101">
        <v>38749</v>
      </c>
      <c r="C207" s="102">
        <v>1E-4</v>
      </c>
      <c r="D207" s="107">
        <f t="shared" si="11"/>
        <v>1042306.494174691</v>
      </c>
      <c r="E207" s="112">
        <v>5.7289999999999997E-3</v>
      </c>
      <c r="F207" s="107">
        <f t="shared" si="11"/>
        <v>77763.443828967953</v>
      </c>
    </row>
    <row r="208" spans="2:6" x14ac:dyDescent="0.25">
      <c r="B208" s="101">
        <v>38777</v>
      </c>
      <c r="C208" s="102">
        <v>-2.3E-3</v>
      </c>
      <c r="D208" s="107">
        <f t="shared" ref="D208:F223" si="12">+(1+C208)*D207</f>
        <v>1039909.1892380893</v>
      </c>
      <c r="E208" s="112">
        <v>7.0829999999999999E-3</v>
      </c>
      <c r="F208" s="107">
        <f t="shared" si="12"/>
        <v>78314.242301608523</v>
      </c>
    </row>
    <row r="209" spans="2:6" x14ac:dyDescent="0.25">
      <c r="B209" s="101">
        <v>38808</v>
      </c>
      <c r="C209" s="102">
        <v>-4.1999999999999997E-3</v>
      </c>
      <c r="D209" s="107">
        <f t="shared" si="12"/>
        <v>1035541.5706432892</v>
      </c>
      <c r="E209" s="112">
        <v>5.8589999999999996E-3</v>
      </c>
      <c r="F209" s="107">
        <f t="shared" si="12"/>
        <v>78773.085447253645</v>
      </c>
    </row>
    <row r="210" spans="2:6" x14ac:dyDescent="0.25">
      <c r="B210" s="101">
        <v>38838</v>
      </c>
      <c r="C210" s="102">
        <v>3.8E-3</v>
      </c>
      <c r="D210" s="107">
        <f t="shared" si="12"/>
        <v>1039476.6286117338</v>
      </c>
      <c r="E210" s="112">
        <v>6.8970000000000004E-3</v>
      </c>
      <c r="F210" s="107">
        <f t="shared" si="12"/>
        <v>79316.383417583347</v>
      </c>
    </row>
    <row r="211" spans="2:6" x14ac:dyDescent="0.25">
      <c r="B211" s="101">
        <v>38869</v>
      </c>
      <c r="C211" s="102">
        <v>7.4999999999999997E-3</v>
      </c>
      <c r="D211" s="107">
        <f t="shared" si="12"/>
        <v>1047272.7033263219</v>
      </c>
      <c r="E211" s="112">
        <v>6.9470000000000001E-3</v>
      </c>
      <c r="F211" s="107">
        <f t="shared" si="12"/>
        <v>79867.394333185308</v>
      </c>
    </row>
    <row r="212" spans="2:6" x14ac:dyDescent="0.25">
      <c r="B212" s="101">
        <v>38899</v>
      </c>
      <c r="C212" s="102">
        <v>1.8E-3</v>
      </c>
      <c r="D212" s="107">
        <f t="shared" si="12"/>
        <v>1049157.7941923093</v>
      </c>
      <c r="E212" s="112">
        <v>6.7600000000000004E-3</v>
      </c>
      <c r="F212" s="107">
        <f t="shared" si="12"/>
        <v>80407.297918877652</v>
      </c>
    </row>
    <row r="213" spans="2:6" x14ac:dyDescent="0.25">
      <c r="B213" s="101">
        <v>38930</v>
      </c>
      <c r="C213" s="102">
        <v>3.7000000000000002E-3</v>
      </c>
      <c r="D213" s="107">
        <f t="shared" si="12"/>
        <v>1053039.6780308208</v>
      </c>
      <c r="E213" s="112">
        <v>7.4479999999999998E-3</v>
      </c>
      <c r="F213" s="107">
        <f t="shared" si="12"/>
        <v>81006.171473777445</v>
      </c>
    </row>
    <row r="214" spans="2:6" x14ac:dyDescent="0.25">
      <c r="B214" s="101">
        <v>38961</v>
      </c>
      <c r="C214" s="102">
        <v>2.8999999999999998E-3</v>
      </c>
      <c r="D214" s="107">
        <f t="shared" si="12"/>
        <v>1056093.4930971102</v>
      </c>
      <c r="E214" s="112">
        <v>6.5290000000000001E-3</v>
      </c>
      <c r="F214" s="107">
        <f t="shared" si="12"/>
        <v>81535.060767329735</v>
      </c>
    </row>
    <row r="215" spans="2:6" x14ac:dyDescent="0.25">
      <c r="B215" s="101">
        <v>38991</v>
      </c>
      <c r="C215" s="102">
        <v>4.7000000000000002E-3</v>
      </c>
      <c r="D215" s="107">
        <f t="shared" si="12"/>
        <v>1061057.1325146665</v>
      </c>
      <c r="E215" s="112">
        <v>6.8840000000000004E-3</v>
      </c>
      <c r="F215" s="107">
        <f t="shared" si="12"/>
        <v>82096.348125652017</v>
      </c>
    </row>
    <row r="216" spans="2:6" x14ac:dyDescent="0.25">
      <c r="B216" s="101">
        <v>39022</v>
      </c>
      <c r="C216" s="102">
        <v>7.4999999999999997E-3</v>
      </c>
      <c r="D216" s="107">
        <f t="shared" si="12"/>
        <v>1069015.0610085267</v>
      </c>
      <c r="E216" s="112">
        <v>6.2880000000000002E-3</v>
      </c>
      <c r="F216" s="107">
        <f t="shared" si="12"/>
        <v>82612.569962666123</v>
      </c>
    </row>
    <row r="217" spans="2:6" x14ac:dyDescent="0.25">
      <c r="B217" s="101">
        <v>39052</v>
      </c>
      <c r="C217" s="102">
        <v>3.2000000000000002E-3</v>
      </c>
      <c r="D217" s="107">
        <f t="shared" si="12"/>
        <v>1072435.909203754</v>
      </c>
      <c r="E217" s="112">
        <v>6.5300000000000002E-3</v>
      </c>
      <c r="F217" s="107">
        <f t="shared" si="12"/>
        <v>83152.030044522326</v>
      </c>
    </row>
    <row r="218" spans="2:6" x14ac:dyDescent="0.25">
      <c r="B218" s="101">
        <v>39083</v>
      </c>
      <c r="C218" s="102">
        <v>5.0000000000000001E-3</v>
      </c>
      <c r="D218" s="107">
        <f t="shared" si="12"/>
        <v>1077798.0887497726</v>
      </c>
      <c r="E218" s="112">
        <v>7.1999999999999998E-3</v>
      </c>
      <c r="F218" s="107">
        <f t="shared" si="12"/>
        <v>83750.724660842898</v>
      </c>
    </row>
    <row r="219" spans="2:6" x14ac:dyDescent="0.25">
      <c r="B219" s="101">
        <v>39114</v>
      </c>
      <c r="C219" s="102">
        <v>2.7000000000000001E-3</v>
      </c>
      <c r="D219" s="107">
        <f t="shared" si="12"/>
        <v>1080708.143589397</v>
      </c>
      <c r="E219" s="112">
        <v>5.7250000000000001E-3</v>
      </c>
      <c r="F219" s="107">
        <f t="shared" si="12"/>
        <v>84230.197559526219</v>
      </c>
    </row>
    <row r="220" spans="2:6" x14ac:dyDescent="0.25">
      <c r="B220" s="101">
        <v>39142</v>
      </c>
      <c r="C220" s="102">
        <v>3.3999999999999998E-3</v>
      </c>
      <c r="D220" s="107">
        <f t="shared" si="12"/>
        <v>1084382.5512776009</v>
      </c>
      <c r="E220" s="112">
        <v>6.8849999999999996E-3</v>
      </c>
      <c r="F220" s="107">
        <f t="shared" si="12"/>
        <v>84810.122469723559</v>
      </c>
    </row>
    <row r="221" spans="2:6" x14ac:dyDescent="0.25">
      <c r="B221" s="101">
        <v>39173</v>
      </c>
      <c r="C221" s="102">
        <v>4.0000000000000002E-4</v>
      </c>
      <c r="D221" s="107">
        <f t="shared" si="12"/>
        <v>1084816.3042981119</v>
      </c>
      <c r="E221" s="112">
        <v>6.2779999999999997E-3</v>
      </c>
      <c r="F221" s="107">
        <f t="shared" si="12"/>
        <v>85342.560418588488</v>
      </c>
    </row>
    <row r="222" spans="2:6" x14ac:dyDescent="0.25">
      <c r="B222" s="101">
        <v>39203</v>
      </c>
      <c r="C222" s="102">
        <v>4.0000000000000002E-4</v>
      </c>
      <c r="D222" s="107">
        <f t="shared" si="12"/>
        <v>1085250.2308198311</v>
      </c>
      <c r="E222" s="112">
        <v>6.6969999999999998E-3</v>
      </c>
      <c r="F222" s="107">
        <f t="shared" si="12"/>
        <v>85914.099545711768</v>
      </c>
    </row>
    <row r="223" spans="2:6" x14ac:dyDescent="0.25">
      <c r="B223" s="101">
        <v>39234</v>
      </c>
      <c r="C223" s="102">
        <v>2.5999999999999999E-3</v>
      </c>
      <c r="D223" s="107">
        <f t="shared" si="12"/>
        <v>1088071.8814199627</v>
      </c>
      <c r="E223" s="112">
        <v>5.9589999999999999E-3</v>
      </c>
      <c r="F223" s="107">
        <f t="shared" si="12"/>
        <v>86426.061664904671</v>
      </c>
    </row>
    <row r="224" spans="2:6" x14ac:dyDescent="0.25">
      <c r="B224" s="101">
        <v>39264</v>
      </c>
      <c r="C224" s="102">
        <v>2.8E-3</v>
      </c>
      <c r="D224" s="107">
        <f t="shared" ref="D224:F239" si="13">+(1+C224)*D223</f>
        <v>1091118.4826879385</v>
      </c>
      <c r="E224" s="112">
        <v>6.476E-3</v>
      </c>
      <c r="F224" s="107">
        <f t="shared" si="13"/>
        <v>86985.756840246584</v>
      </c>
    </row>
    <row r="225" spans="2:6" x14ac:dyDescent="0.25">
      <c r="B225" s="101">
        <v>39295</v>
      </c>
      <c r="C225" s="102">
        <v>9.7999999999999997E-3</v>
      </c>
      <c r="D225" s="107">
        <f t="shared" si="13"/>
        <v>1101811.4438182802</v>
      </c>
      <c r="E225" s="112">
        <v>6.4729999999999996E-3</v>
      </c>
      <c r="F225" s="107">
        <f t="shared" si="13"/>
        <v>87548.815644273491</v>
      </c>
    </row>
    <row r="226" spans="2:6" x14ac:dyDescent="0.25">
      <c r="B226" s="101">
        <v>39326</v>
      </c>
      <c r="C226" s="102">
        <v>1.29E-2</v>
      </c>
      <c r="D226" s="107">
        <f t="shared" si="13"/>
        <v>1116024.8114435358</v>
      </c>
      <c r="E226" s="112">
        <v>5.3540000000000003E-3</v>
      </c>
      <c r="F226" s="107">
        <f t="shared" si="13"/>
        <v>88017.552003232937</v>
      </c>
    </row>
    <row r="227" spans="2:6" x14ac:dyDescent="0.25">
      <c r="B227" s="101">
        <v>39356</v>
      </c>
      <c r="C227" s="102">
        <v>1.0500000000000001E-2</v>
      </c>
      <c r="D227" s="107">
        <f t="shared" si="13"/>
        <v>1127743.071963693</v>
      </c>
      <c r="E227" s="112">
        <v>6.1479999999999998E-3</v>
      </c>
      <c r="F227" s="107">
        <f t="shared" si="13"/>
        <v>88558.683912948822</v>
      </c>
    </row>
    <row r="228" spans="2:6" x14ac:dyDescent="0.25">
      <c r="B228" s="101">
        <v>39387</v>
      </c>
      <c r="C228" s="102">
        <v>6.8999999999999999E-3</v>
      </c>
      <c r="D228" s="107">
        <f t="shared" si="13"/>
        <v>1135524.4991602425</v>
      </c>
      <c r="E228" s="112">
        <v>5.5929999999999999E-3</v>
      </c>
      <c r="F228" s="107">
        <f t="shared" si="13"/>
        <v>89053.992632073947</v>
      </c>
    </row>
    <row r="229" spans="2:6" x14ac:dyDescent="0.25">
      <c r="B229" s="101">
        <v>39417</v>
      </c>
      <c r="C229" s="102">
        <v>1.7600000000000001E-2</v>
      </c>
      <c r="D229" s="107">
        <f t="shared" si="13"/>
        <v>1155509.7303454629</v>
      </c>
      <c r="E229" s="112">
        <v>5.6429999999999996E-3</v>
      </c>
      <c r="F229" s="107">
        <f t="shared" si="13"/>
        <v>89556.524312496753</v>
      </c>
    </row>
    <row r="230" spans="2:6" x14ac:dyDescent="0.25">
      <c r="B230" s="101">
        <v>39448</v>
      </c>
      <c r="C230" s="102">
        <v>1.09E-2</v>
      </c>
      <c r="D230" s="107">
        <f t="shared" si="13"/>
        <v>1168104.7864062283</v>
      </c>
      <c r="E230" s="112">
        <v>6.0150000000000004E-3</v>
      </c>
      <c r="F230" s="107">
        <f t="shared" si="13"/>
        <v>90095.206806236427</v>
      </c>
    </row>
    <row r="231" spans="2:6" x14ac:dyDescent="0.25">
      <c r="B231" s="101">
        <v>39479</v>
      </c>
      <c r="C231" s="102">
        <v>5.3E-3</v>
      </c>
      <c r="D231" s="107">
        <f t="shared" si="13"/>
        <v>1174295.7417741814</v>
      </c>
      <c r="E231" s="112">
        <v>5.2440000000000004E-3</v>
      </c>
      <c r="F231" s="107">
        <f t="shared" si="13"/>
        <v>90567.66607072833</v>
      </c>
    </row>
    <row r="232" spans="2:6" x14ac:dyDescent="0.25">
      <c r="B232" s="101">
        <v>39508</v>
      </c>
      <c r="C232" s="102">
        <v>7.4000000000000003E-3</v>
      </c>
      <c r="D232" s="107">
        <f t="shared" si="13"/>
        <v>1182985.5302633103</v>
      </c>
      <c r="E232" s="112">
        <v>5.411E-3</v>
      </c>
      <c r="F232" s="107">
        <f t="shared" si="13"/>
        <v>91057.72771183704</v>
      </c>
    </row>
    <row r="233" spans="2:6" x14ac:dyDescent="0.25">
      <c r="B233" s="101">
        <v>39539</v>
      </c>
      <c r="C233" s="102">
        <v>6.8999999999999999E-3</v>
      </c>
      <c r="D233" s="107">
        <f t="shared" si="13"/>
        <v>1191148.130422127</v>
      </c>
      <c r="E233" s="112">
        <v>5.96E-3</v>
      </c>
      <c r="F233" s="107">
        <f t="shared" si="13"/>
        <v>91600.431768999581</v>
      </c>
    </row>
    <row r="234" spans="2:6" x14ac:dyDescent="0.25">
      <c r="B234" s="101">
        <v>39569</v>
      </c>
      <c r="C234" s="102">
        <v>1.61E-2</v>
      </c>
      <c r="D234" s="107">
        <f t="shared" si="13"/>
        <v>1210325.6153219233</v>
      </c>
      <c r="E234" s="112">
        <v>5.7400000000000003E-3</v>
      </c>
      <c r="F234" s="107">
        <f t="shared" si="13"/>
        <v>92126.218247353652</v>
      </c>
    </row>
    <row r="235" spans="2:6" x14ac:dyDescent="0.25">
      <c r="B235" s="101">
        <v>39600</v>
      </c>
      <c r="C235" s="102">
        <v>1.9800000000000002E-2</v>
      </c>
      <c r="D235" s="107">
        <f t="shared" si="13"/>
        <v>1234290.0625052974</v>
      </c>
      <c r="E235" s="112">
        <v>6.1520000000000004E-3</v>
      </c>
      <c r="F235" s="107">
        <f t="shared" si="13"/>
        <v>92692.978742011372</v>
      </c>
    </row>
    <row r="236" spans="2:6" x14ac:dyDescent="0.25">
      <c r="B236" s="101">
        <v>39630</v>
      </c>
      <c r="C236" s="102">
        <v>1.7600000000000001E-2</v>
      </c>
      <c r="D236" s="107">
        <f t="shared" si="13"/>
        <v>1256013.5676053907</v>
      </c>
      <c r="E236" s="112">
        <v>6.9239999999999996E-3</v>
      </c>
      <c r="F236" s="107">
        <f t="shared" si="13"/>
        <v>93334.784926821056</v>
      </c>
    </row>
    <row r="237" spans="2:6" x14ac:dyDescent="0.25">
      <c r="B237" s="101">
        <v>39661</v>
      </c>
      <c r="C237" s="102">
        <v>-3.2000000000000002E-3</v>
      </c>
      <c r="D237" s="107">
        <f t="shared" si="13"/>
        <v>1251994.3241890534</v>
      </c>
      <c r="E237" s="112">
        <v>6.5820000000000002E-3</v>
      </c>
      <c r="F237" s="107">
        <f t="shared" si="13"/>
        <v>93949.114481209399</v>
      </c>
    </row>
    <row r="238" spans="2:6" x14ac:dyDescent="0.25">
      <c r="B238" s="101">
        <v>39692</v>
      </c>
      <c r="C238" s="102">
        <v>1.1000000000000001E-3</v>
      </c>
      <c r="D238" s="107">
        <f t="shared" si="13"/>
        <v>1253371.5179456614</v>
      </c>
      <c r="E238" s="112">
        <v>6.9800000000000001E-3</v>
      </c>
      <c r="F238" s="107">
        <f t="shared" si="13"/>
        <v>94604.879300288245</v>
      </c>
    </row>
    <row r="239" spans="2:6" x14ac:dyDescent="0.25">
      <c r="B239" s="101">
        <v>39722</v>
      </c>
      <c r="C239" s="102">
        <v>9.7999999999999997E-3</v>
      </c>
      <c r="D239" s="107">
        <f t="shared" si="13"/>
        <v>1265654.5588215289</v>
      </c>
      <c r="E239" s="112">
        <v>7.5189999999999996E-3</v>
      </c>
      <c r="F239" s="107">
        <f t="shared" si="13"/>
        <v>95316.213387747121</v>
      </c>
    </row>
    <row r="240" spans="2:6" x14ac:dyDescent="0.25">
      <c r="B240" s="101">
        <v>39753</v>
      </c>
      <c r="C240" s="102">
        <v>3.8E-3</v>
      </c>
      <c r="D240" s="107">
        <f t="shared" ref="D240:F255" si="14">+(1+C240)*D239</f>
        <v>1270464.0461450508</v>
      </c>
      <c r="E240" s="112">
        <v>6.6259999999999999E-3</v>
      </c>
      <c r="F240" s="107">
        <f t="shared" si="14"/>
        <v>95947.77861765433</v>
      </c>
    </row>
    <row r="241" spans="2:6" x14ac:dyDescent="0.25">
      <c r="B241" s="101">
        <v>39783</v>
      </c>
      <c r="C241" s="102">
        <v>-1.2999999999999999E-3</v>
      </c>
      <c r="D241" s="107">
        <f t="shared" si="14"/>
        <v>1268812.4428850622</v>
      </c>
      <c r="E241" s="112">
        <v>7.1599999999999997E-3</v>
      </c>
      <c r="F241" s="107">
        <f t="shared" si="14"/>
        <v>96634.764712556746</v>
      </c>
    </row>
    <row r="242" spans="2:6" x14ac:dyDescent="0.25">
      <c r="B242" s="101">
        <v>39814</v>
      </c>
      <c r="C242" s="102">
        <v>-4.4000000000000003E-3</v>
      </c>
      <c r="D242" s="107">
        <f t="shared" si="14"/>
        <v>1263229.668136368</v>
      </c>
      <c r="E242" s="112">
        <v>6.8490000000000001E-3</v>
      </c>
      <c r="F242" s="107">
        <f t="shared" si="14"/>
        <v>97296.61621607306</v>
      </c>
    </row>
    <row r="243" spans="2:6" x14ac:dyDescent="0.25">
      <c r="B243" s="101">
        <v>39845</v>
      </c>
      <c r="C243" s="102">
        <v>2.5999999999999999E-3</v>
      </c>
      <c r="D243" s="107">
        <f t="shared" si="14"/>
        <v>1266514.0652735224</v>
      </c>
      <c r="E243" s="112">
        <v>5.4530000000000004E-3</v>
      </c>
      <c r="F243" s="107">
        <f t="shared" si="14"/>
        <v>97827.174664299295</v>
      </c>
    </row>
    <row r="244" spans="2:6" x14ac:dyDescent="0.25">
      <c r="B244" s="101">
        <v>39873</v>
      </c>
      <c r="C244" s="102">
        <v>-7.4000000000000003E-3</v>
      </c>
      <c r="D244" s="107">
        <f t="shared" si="14"/>
        <v>1257141.8611904983</v>
      </c>
      <c r="E244" s="112">
        <v>6.4450000000000002E-3</v>
      </c>
      <c r="F244" s="107">
        <f t="shared" si="14"/>
        <v>98457.670805010712</v>
      </c>
    </row>
    <row r="245" spans="2:6" x14ac:dyDescent="0.25">
      <c r="B245" s="101">
        <v>39904</v>
      </c>
      <c r="C245" s="102">
        <v>-1.5E-3</v>
      </c>
      <c r="D245" s="107">
        <f t="shared" si="14"/>
        <v>1255256.1483987127</v>
      </c>
      <c r="E245" s="112">
        <v>5.4559999999999999E-3</v>
      </c>
      <c r="F245" s="107">
        <f t="shared" si="14"/>
        <v>98994.855856922848</v>
      </c>
    </row>
    <row r="246" spans="2:6" x14ac:dyDescent="0.25">
      <c r="B246" s="101">
        <v>39934</v>
      </c>
      <c r="C246" s="102">
        <v>-6.9999999999999999E-4</v>
      </c>
      <c r="D246" s="107">
        <f t="shared" si="14"/>
        <v>1254377.4690948336</v>
      </c>
      <c r="E246" s="112">
        <v>5.4510000000000001E-3</v>
      </c>
      <c r="F246" s="107">
        <f t="shared" si="14"/>
        <v>99534.476816198949</v>
      </c>
    </row>
    <row r="247" spans="2:6" x14ac:dyDescent="0.25">
      <c r="B247" s="101">
        <v>39965</v>
      </c>
      <c r="C247" s="102">
        <v>-1E-3</v>
      </c>
      <c r="D247" s="107">
        <f t="shared" si="14"/>
        <v>1253123.0916257387</v>
      </c>
      <c r="E247" s="112">
        <v>5.659E-3</v>
      </c>
      <c r="F247" s="107">
        <f t="shared" si="14"/>
        <v>100097.74242050183</v>
      </c>
    </row>
    <row r="248" spans="2:6" x14ac:dyDescent="0.25">
      <c r="B248" s="101">
        <v>39995</v>
      </c>
      <c r="C248" s="102">
        <v>-4.3E-3</v>
      </c>
      <c r="D248" s="107">
        <f t="shared" si="14"/>
        <v>1247734.6623317481</v>
      </c>
      <c r="E248" s="112">
        <v>6.0559999999999998E-3</v>
      </c>
      <c r="F248" s="107">
        <f t="shared" si="14"/>
        <v>100703.93434860039</v>
      </c>
    </row>
    <row r="249" spans="2:6" x14ac:dyDescent="0.25">
      <c r="B249" s="101">
        <v>40026</v>
      </c>
      <c r="C249" s="102">
        <v>-3.5999999999999999E-3</v>
      </c>
      <c r="D249" s="107">
        <f t="shared" si="14"/>
        <v>1243242.8175473537</v>
      </c>
      <c r="E249" s="112">
        <v>5.1980000000000004E-3</v>
      </c>
      <c r="F249" s="107">
        <f t="shared" si="14"/>
        <v>101227.39339934442</v>
      </c>
    </row>
    <row r="250" spans="2:6" x14ac:dyDescent="0.25">
      <c r="B250" s="101">
        <v>40057</v>
      </c>
      <c r="C250" s="102">
        <v>4.1999999999999997E-3</v>
      </c>
      <c r="D250" s="107">
        <f t="shared" si="14"/>
        <v>1248464.4373810526</v>
      </c>
      <c r="E250" s="112">
        <v>5.0000000000000001E-3</v>
      </c>
      <c r="F250" s="107">
        <f t="shared" si="14"/>
        <v>101733.53036634113</v>
      </c>
    </row>
    <row r="251" spans="2:6" x14ac:dyDescent="0.25">
      <c r="B251" s="101">
        <v>40087</v>
      </c>
      <c r="C251" s="102">
        <v>5.0000000000000001E-4</v>
      </c>
      <c r="D251" s="107">
        <f t="shared" si="14"/>
        <v>1249088.6695997431</v>
      </c>
      <c r="E251" s="112">
        <v>5.0000000000000001E-3</v>
      </c>
      <c r="F251" s="107">
        <f t="shared" si="14"/>
        <v>102242.19801817283</v>
      </c>
    </row>
    <row r="252" spans="2:6" x14ac:dyDescent="0.25">
      <c r="B252" s="101">
        <v>40118</v>
      </c>
      <c r="C252" s="102">
        <v>1E-3</v>
      </c>
      <c r="D252" s="107">
        <f t="shared" si="14"/>
        <v>1250337.7582693426</v>
      </c>
      <c r="E252" s="112">
        <v>5.0000000000000001E-3</v>
      </c>
      <c r="F252" s="107">
        <f t="shared" si="14"/>
        <v>102753.40900826368</v>
      </c>
    </row>
    <row r="253" spans="2:6" x14ac:dyDescent="0.25">
      <c r="B253" s="101">
        <v>40148</v>
      </c>
      <c r="C253" s="102">
        <v>-2.5999999999999999E-3</v>
      </c>
      <c r="D253" s="107">
        <f t="shared" si="14"/>
        <v>1247086.8800978423</v>
      </c>
      <c r="E253" s="112">
        <v>5.5360000000000001E-3</v>
      </c>
      <c r="F253" s="107">
        <f t="shared" si="14"/>
        <v>103322.25188053343</v>
      </c>
    </row>
    <row r="254" spans="2:6" x14ac:dyDescent="0.25">
      <c r="B254" s="101">
        <v>40179</v>
      </c>
      <c r="C254" s="102">
        <v>6.3E-3</v>
      </c>
      <c r="D254" s="107">
        <f t="shared" si="14"/>
        <v>1254943.5274424588</v>
      </c>
      <c r="E254" s="112">
        <v>5.0000000000000001E-3</v>
      </c>
      <c r="F254" s="107">
        <f t="shared" si="14"/>
        <v>103838.86313993607</v>
      </c>
    </row>
    <row r="255" spans="2:6" x14ac:dyDescent="0.25">
      <c r="B255" s="101">
        <v>40210</v>
      </c>
      <c r="C255" s="102">
        <v>1.18E-2</v>
      </c>
      <c r="D255" s="107">
        <f t="shared" si="14"/>
        <v>1269751.8610662799</v>
      </c>
      <c r="E255" s="112">
        <v>5.0000000000000001E-3</v>
      </c>
      <c r="F255" s="107">
        <f t="shared" si="14"/>
        <v>104358.05745563575</v>
      </c>
    </row>
    <row r="256" spans="2:6" x14ac:dyDescent="0.25">
      <c r="B256" s="101">
        <v>40238</v>
      </c>
      <c r="C256" s="102">
        <v>9.4000000000000004E-3</v>
      </c>
      <c r="D256" s="107">
        <f t="shared" ref="D256:F266" si="15">+(1+C256)*D255</f>
        <v>1281687.5285603032</v>
      </c>
      <c r="E256" s="112">
        <v>5.7959999999999999E-3</v>
      </c>
      <c r="F256" s="107">
        <f t="shared" si="15"/>
        <v>104962.9167566486</v>
      </c>
    </row>
    <row r="257" spans="2:6" x14ac:dyDescent="0.25">
      <c r="B257" s="101">
        <v>40269</v>
      </c>
      <c r="C257" s="102">
        <v>7.7000000000000002E-3</v>
      </c>
      <c r="D257" s="107">
        <f t="shared" si="15"/>
        <v>1291556.5225302174</v>
      </c>
      <c r="E257" s="112">
        <v>5.0000000000000001E-3</v>
      </c>
      <c r="F257" s="107">
        <f t="shared" si="15"/>
        <v>105487.73134043183</v>
      </c>
    </row>
    <row r="258" spans="2:6" x14ac:dyDescent="0.25">
      <c r="B258" s="101">
        <v>40299</v>
      </c>
      <c r="C258" s="102">
        <v>1.1900000000000001E-2</v>
      </c>
      <c r="D258" s="107">
        <f t="shared" si="15"/>
        <v>1306926.045148327</v>
      </c>
      <c r="E258" s="112">
        <v>5.5129999999999997E-3</v>
      </c>
      <c r="F258" s="107">
        <f t="shared" si="15"/>
        <v>106069.28520331164</v>
      </c>
    </row>
    <row r="259" spans="2:6" x14ac:dyDescent="0.25">
      <c r="B259" s="101">
        <v>40330</v>
      </c>
      <c r="C259" s="102">
        <v>8.5000000000000006E-3</v>
      </c>
      <c r="D259" s="107">
        <f t="shared" si="15"/>
        <v>1318034.9165320878</v>
      </c>
      <c r="E259" s="112">
        <v>5.5919999999999997E-3</v>
      </c>
      <c r="F259" s="107">
        <f t="shared" si="15"/>
        <v>106662.42464616855</v>
      </c>
    </row>
    <row r="260" spans="2:6" x14ac:dyDescent="0.25">
      <c r="B260" s="101">
        <v>40360</v>
      </c>
      <c r="C260" s="102">
        <v>1.5E-3</v>
      </c>
      <c r="D260" s="107">
        <f t="shared" si="15"/>
        <v>1320011.9689068859</v>
      </c>
      <c r="E260" s="112">
        <v>6.1570000000000001E-3</v>
      </c>
      <c r="F260" s="107">
        <f t="shared" si="15"/>
        <v>107319.14519471501</v>
      </c>
    </row>
    <row r="261" spans="2:6" x14ac:dyDescent="0.25">
      <c r="B261" s="101">
        <v>40391</v>
      </c>
      <c r="C261" s="102">
        <v>7.7000000000000002E-3</v>
      </c>
      <c r="D261" s="107">
        <f t="shared" si="15"/>
        <v>1330176.061067469</v>
      </c>
      <c r="E261" s="112">
        <v>5.914E-3</v>
      </c>
      <c r="F261" s="107">
        <f t="shared" si="15"/>
        <v>107953.83061939654</v>
      </c>
    </row>
    <row r="262" spans="2:6" x14ac:dyDescent="0.25">
      <c r="B262" s="101">
        <v>40422</v>
      </c>
      <c r="C262" s="102">
        <v>1.15E-2</v>
      </c>
      <c r="D262" s="107">
        <f t="shared" si="15"/>
        <v>1345473.0857697448</v>
      </c>
      <c r="E262" s="112">
        <v>5.7060000000000001E-3</v>
      </c>
      <c r="F262" s="107">
        <f t="shared" si="15"/>
        <v>108569.81517691082</v>
      </c>
    </row>
    <row r="263" spans="2:6" x14ac:dyDescent="0.25">
      <c r="B263" s="101">
        <v>40452</v>
      </c>
      <c r="C263" s="102">
        <v>1.01E-2</v>
      </c>
      <c r="D263" s="107">
        <f t="shared" si="15"/>
        <v>1359062.3639360191</v>
      </c>
      <c r="E263" s="112">
        <v>5.4739999999999997E-3</v>
      </c>
      <c r="F263" s="107">
        <f t="shared" si="15"/>
        <v>109164.12634518923</v>
      </c>
    </row>
    <row r="264" spans="2:6" x14ac:dyDescent="0.25">
      <c r="B264" s="101">
        <v>40483</v>
      </c>
      <c r="C264" s="102">
        <v>1.4500000000000001E-2</v>
      </c>
      <c r="D264" s="107">
        <f t="shared" si="15"/>
        <v>1378768.7682130914</v>
      </c>
      <c r="E264" s="112">
        <v>5.3379999999999999E-3</v>
      </c>
      <c r="F264" s="107">
        <f t="shared" si="15"/>
        <v>109746.84445161985</v>
      </c>
    </row>
    <row r="265" spans="2:6" x14ac:dyDescent="0.25">
      <c r="B265" s="101">
        <v>40513</v>
      </c>
      <c r="C265" s="102">
        <v>6.8999999999999999E-3</v>
      </c>
      <c r="D265" s="107">
        <f t="shared" si="15"/>
        <v>1388282.2727137615</v>
      </c>
      <c r="E265" s="112">
        <v>6.4130000000000003E-3</v>
      </c>
      <c r="F265" s="107">
        <f t="shared" si="15"/>
        <v>110450.65096508809</v>
      </c>
    </row>
    <row r="266" spans="2:6" x14ac:dyDescent="0.25">
      <c r="B266" s="101">
        <v>40544</v>
      </c>
      <c r="C266" s="102">
        <v>7.9000000000000008E-3</v>
      </c>
      <c r="D266" s="107">
        <f t="shared" si="15"/>
        <v>1399249.7026682002</v>
      </c>
      <c r="E266" s="112">
        <v>5.7190000000000001E-3</v>
      </c>
      <c r="F266" s="107">
        <f t="shared" si="15"/>
        <v>111082.31823795743</v>
      </c>
    </row>
  </sheetData>
  <phoneticPr fontId="32" type="noConversion"/>
  <pageMargins left="0.511811024" right="0.511811024" top="0.78740157499999996" bottom="0.78740157499999996" header="0.31496062000000002" footer="0.31496062000000002"/>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400-000000000000}">
  <dimension ref="B2:F28"/>
  <sheetViews>
    <sheetView zoomScale="200" workbookViewId="0">
      <selection activeCell="B2" sqref="B2"/>
    </sheetView>
  </sheetViews>
  <sheetFormatPr defaultColWidth="9.1796875" defaultRowHeight="12" customHeight="1" x14ac:dyDescent="0.25"/>
  <cols>
    <col min="1" max="1" width="2.453125" style="71" customWidth="1"/>
    <col min="2" max="2" width="9.1796875" style="71"/>
    <col min="3" max="3" width="6.54296875" style="71" customWidth="1"/>
    <col min="4" max="4" width="19.81640625" style="71" customWidth="1"/>
    <col min="5" max="5" width="3.7265625" style="71" customWidth="1"/>
    <col min="6" max="6" width="10.81640625" style="71" bestFit="1" customWidth="1"/>
    <col min="7" max="16384" width="9.1796875" style="71"/>
  </cols>
  <sheetData>
    <row r="2" spans="2:4" ht="12" customHeight="1" x14ac:dyDescent="0.35">
      <c r="B2" s="28"/>
    </row>
    <row r="4" spans="2:4" ht="12" customHeight="1" x14ac:dyDescent="0.25">
      <c r="B4" s="71" t="s">
        <v>728</v>
      </c>
    </row>
    <row r="5" spans="2:4" ht="12" customHeight="1" x14ac:dyDescent="0.25">
      <c r="B5" s="139" t="s">
        <v>737</v>
      </c>
    </row>
    <row r="7" spans="2:4" ht="12" customHeight="1" x14ac:dyDescent="0.25">
      <c r="B7" s="71" t="s">
        <v>723</v>
      </c>
      <c r="D7" s="123">
        <v>99715.46</v>
      </c>
    </row>
    <row r="9" spans="2:4" ht="12" customHeight="1" x14ac:dyDescent="0.25">
      <c r="B9" s="71" t="s">
        <v>731</v>
      </c>
      <c r="D9" s="123" t="s">
        <v>732</v>
      </c>
    </row>
    <row r="11" spans="2:4" ht="12" customHeight="1" x14ac:dyDescent="0.25">
      <c r="B11" s="71" t="s">
        <v>755</v>
      </c>
      <c r="D11" s="126">
        <v>40283</v>
      </c>
    </row>
    <row r="13" spans="2:4" ht="12" customHeight="1" x14ac:dyDescent="0.25">
      <c r="B13" s="71" t="s">
        <v>724</v>
      </c>
      <c r="D13" s="125" t="s">
        <v>725</v>
      </c>
    </row>
    <row r="15" spans="2:4" ht="12" customHeight="1" x14ac:dyDescent="0.25">
      <c r="B15" s="71" t="s">
        <v>726</v>
      </c>
      <c r="D15" s="124" t="s">
        <v>727</v>
      </c>
    </row>
    <row r="18" spans="2:6" s="127" customFormat="1" ht="18.75" customHeight="1" x14ac:dyDescent="0.25">
      <c r="B18" s="137" t="s">
        <v>730</v>
      </c>
      <c r="C18" s="128"/>
      <c r="D18" s="128"/>
      <c r="E18" s="129" t="s">
        <v>729</v>
      </c>
      <c r="F18" s="130" t="s">
        <v>733</v>
      </c>
    </row>
    <row r="19" spans="2:6" ht="12" customHeight="1" x14ac:dyDescent="0.25">
      <c r="B19" s="131"/>
      <c r="C19" s="132"/>
      <c r="D19" s="132"/>
      <c r="E19" s="132"/>
      <c r="F19" s="133"/>
    </row>
    <row r="20" spans="2:6" ht="12" customHeight="1" x14ac:dyDescent="0.25">
      <c r="B20" s="238" t="s">
        <v>736</v>
      </c>
      <c r="C20" s="239"/>
      <c r="D20" s="239"/>
      <c r="E20" s="239"/>
      <c r="F20" s="240"/>
    </row>
    <row r="21" spans="2:6" ht="12" customHeight="1" x14ac:dyDescent="0.25">
      <c r="B21" s="238"/>
      <c r="C21" s="239"/>
      <c r="D21" s="239"/>
      <c r="E21" s="239"/>
      <c r="F21" s="240"/>
    </row>
    <row r="22" spans="2:6" ht="12" customHeight="1" x14ac:dyDescent="0.25">
      <c r="B22" s="238"/>
      <c r="C22" s="239"/>
      <c r="D22" s="239"/>
      <c r="E22" s="239"/>
      <c r="F22" s="240"/>
    </row>
    <row r="23" spans="2:6" ht="12" customHeight="1" x14ac:dyDescent="0.25">
      <c r="B23" s="238"/>
      <c r="C23" s="239"/>
      <c r="D23" s="239"/>
      <c r="E23" s="239"/>
      <c r="F23" s="240"/>
    </row>
    <row r="24" spans="2:6" ht="12" customHeight="1" x14ac:dyDescent="0.25">
      <c r="B24" s="131" t="s">
        <v>734</v>
      </c>
      <c r="C24" s="132"/>
      <c r="D24" s="132"/>
      <c r="E24" s="132"/>
      <c r="F24" s="133"/>
    </row>
    <row r="25" spans="2:6" ht="12" customHeight="1" x14ac:dyDescent="0.25">
      <c r="B25" s="131"/>
      <c r="C25" s="132"/>
      <c r="D25" s="132"/>
      <c r="E25" s="132"/>
      <c r="F25" s="133"/>
    </row>
    <row r="26" spans="2:6" ht="12" customHeight="1" x14ac:dyDescent="0.25">
      <c r="B26" s="131"/>
      <c r="C26" s="132"/>
      <c r="D26" s="132"/>
      <c r="E26" s="132"/>
      <c r="F26" s="133"/>
    </row>
    <row r="27" spans="2:6" ht="12" customHeight="1" x14ac:dyDescent="0.25">
      <c r="B27" s="241" t="s">
        <v>735</v>
      </c>
      <c r="C27" s="242"/>
      <c r="D27" s="242"/>
      <c r="E27" s="242"/>
      <c r="F27" s="243"/>
    </row>
    <row r="28" spans="2:6" ht="12" customHeight="1" x14ac:dyDescent="0.25">
      <c r="B28" s="134"/>
      <c r="C28" s="135"/>
      <c r="D28" s="135"/>
      <c r="E28" s="135"/>
      <c r="F28" s="136"/>
    </row>
  </sheetData>
  <mergeCells count="2">
    <mergeCell ref="B20:F23"/>
    <mergeCell ref="B27:F27"/>
  </mergeCells>
  <phoneticPr fontId="32" type="noConversion"/>
  <pageMargins left="0.78740157499999996" right="0.78740157499999996" top="0.984251969" bottom="0.984251969" header="0.49212598499999999" footer="0.49212598499999999"/>
  <headerFooter alignWithMargins="0"/>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500-000000000000}">
  <dimension ref="B2:O51"/>
  <sheetViews>
    <sheetView workbookViewId="0"/>
  </sheetViews>
  <sheetFormatPr defaultColWidth="9.1796875" defaultRowHeight="12" customHeight="1" x14ac:dyDescent="0.25"/>
  <cols>
    <col min="1" max="1" width="2.453125" style="71" customWidth="1"/>
    <col min="2" max="2" width="9.1796875" style="71"/>
    <col min="3" max="3" width="6.54296875" style="71" customWidth="1"/>
    <col min="4" max="4" width="19.81640625" style="71" customWidth="1"/>
    <col min="5" max="5" width="3.7265625" style="71" customWidth="1"/>
    <col min="6" max="6" width="10.81640625" style="71" bestFit="1" customWidth="1"/>
    <col min="7" max="8" width="9.1796875" style="71"/>
    <col min="9" max="9" width="16" style="71" customWidth="1"/>
    <col min="10" max="16384" width="9.1796875" style="71"/>
  </cols>
  <sheetData>
    <row r="2" spans="2:4" ht="12" customHeight="1" x14ac:dyDescent="0.35">
      <c r="B2" s="28"/>
    </row>
    <row r="4" spans="2:4" ht="12" customHeight="1" x14ac:dyDescent="0.25">
      <c r="B4" s="71" t="s">
        <v>728</v>
      </c>
    </row>
    <row r="5" spans="2:4" ht="12" customHeight="1" x14ac:dyDescent="0.25">
      <c r="B5" s="139" t="s">
        <v>737</v>
      </c>
    </row>
    <row r="7" spans="2:4" ht="12" customHeight="1" x14ac:dyDescent="0.25">
      <c r="B7" s="71" t="s">
        <v>723</v>
      </c>
      <c r="D7" s="123">
        <v>14156.19</v>
      </c>
    </row>
    <row r="9" spans="2:4" ht="12" customHeight="1" x14ac:dyDescent="0.25">
      <c r="B9" s="71" t="s">
        <v>731</v>
      </c>
      <c r="D9" s="123" t="s">
        <v>732</v>
      </c>
    </row>
    <row r="11" spans="2:4" ht="12" customHeight="1" x14ac:dyDescent="0.25">
      <c r="B11" s="71" t="s">
        <v>755</v>
      </c>
      <c r="D11" s="126">
        <v>40283</v>
      </c>
    </row>
    <row r="13" spans="2:4" ht="12" customHeight="1" x14ac:dyDescent="0.25">
      <c r="B13" s="71" t="s">
        <v>724</v>
      </c>
      <c r="D13" s="125" t="s">
        <v>725</v>
      </c>
    </row>
    <row r="15" spans="2:4" ht="12" customHeight="1" x14ac:dyDescent="0.25">
      <c r="B15" s="71" t="s">
        <v>726</v>
      </c>
      <c r="D15" s="124" t="s">
        <v>727</v>
      </c>
    </row>
    <row r="18" spans="2:14" s="127" customFormat="1" ht="18.75" customHeight="1" x14ac:dyDescent="0.25">
      <c r="B18" s="137" t="s">
        <v>730</v>
      </c>
      <c r="C18" s="128"/>
      <c r="D18" s="128"/>
      <c r="E18" s="129" t="s">
        <v>729</v>
      </c>
      <c r="F18" s="130">
        <f>D7</f>
        <v>14156.19</v>
      </c>
    </row>
    <row r="19" spans="2:14" ht="12" customHeight="1" x14ac:dyDescent="0.25">
      <c r="B19" s="131"/>
      <c r="C19" s="132"/>
      <c r="D19" s="132"/>
      <c r="E19" s="132"/>
      <c r="F19" s="133"/>
    </row>
    <row r="20" spans="2:14" ht="12" customHeight="1" x14ac:dyDescent="0.25">
      <c r="B20" s="238" t="str">
        <f>CONCATENATE("Recebi de ",D13," a importância de ",CONCATENATE(IF((L29*1000+L30*100+L31*10+L32=0),"",E30),IF(N31*10+N32=0,"",CONCATENATE(IF((L29*1000+L30*100+L31*10+L32)=0,""," e "),E31)),"."))</f>
        <v>Recebi de Razonildes da Silva a importância de catorze mil cento e cinquenta e seis reais e dezenove centavos.</v>
      </c>
      <c r="C20" s="239"/>
      <c r="D20" s="239"/>
      <c r="E20" s="239"/>
      <c r="F20" s="240"/>
    </row>
    <row r="21" spans="2:14" ht="12" customHeight="1" x14ac:dyDescent="0.25">
      <c r="B21" s="238"/>
      <c r="C21" s="239"/>
      <c r="D21" s="239"/>
      <c r="E21" s="239"/>
      <c r="F21" s="240"/>
    </row>
    <row r="22" spans="2:14" ht="12" customHeight="1" x14ac:dyDescent="0.25">
      <c r="B22" s="238"/>
      <c r="C22" s="239"/>
      <c r="D22" s="239"/>
      <c r="E22" s="239"/>
      <c r="F22" s="240"/>
    </row>
    <row r="23" spans="2:14" ht="12" customHeight="1" x14ac:dyDescent="0.25">
      <c r="B23" s="238"/>
      <c r="C23" s="239"/>
      <c r="D23" s="239"/>
      <c r="E23" s="239"/>
      <c r="F23" s="240"/>
    </row>
    <row r="24" spans="2:14" ht="12" customHeight="1" x14ac:dyDescent="0.25">
      <c r="B24" s="131" t="str">
        <f>CONCATENATE(D9,", ",TEXT(D11,"dd")," de ",TEXT(D1,"mmmm")," de ",TEXT(D11,"aaaa"),".")</f>
        <v>Salvador, 15 de janeiro de 2010.</v>
      </c>
      <c r="C24" s="132"/>
      <c r="D24" s="132"/>
      <c r="E24" s="132"/>
      <c r="F24" s="133"/>
    </row>
    <row r="25" spans="2:14" ht="12" customHeight="1" x14ac:dyDescent="0.25">
      <c r="B25" s="131"/>
      <c r="C25" s="132"/>
      <c r="D25" s="132"/>
      <c r="E25" s="132"/>
      <c r="F25" s="133"/>
    </row>
    <row r="26" spans="2:14" ht="12" customHeight="1" x14ac:dyDescent="0.25">
      <c r="B26" s="131"/>
      <c r="C26" s="132"/>
      <c r="D26" s="132"/>
      <c r="E26" s="132"/>
      <c r="F26" s="133"/>
    </row>
    <row r="27" spans="2:14" ht="12" customHeight="1" x14ac:dyDescent="0.25">
      <c r="B27" s="241" t="str">
        <f>D15</f>
        <v>Armando Contas Tê</v>
      </c>
      <c r="C27" s="242"/>
      <c r="D27" s="242"/>
      <c r="E27" s="242"/>
      <c r="F27" s="243"/>
    </row>
    <row r="28" spans="2:14" ht="12" customHeight="1" x14ac:dyDescent="0.25">
      <c r="B28" s="134"/>
      <c r="C28" s="135"/>
      <c r="D28" s="135"/>
      <c r="E28" s="135"/>
      <c r="F28" s="136"/>
      <c r="M28" s="120" t="s">
        <v>717</v>
      </c>
      <c r="N28" s="121" t="s">
        <v>720</v>
      </c>
    </row>
    <row r="29" spans="2:14" ht="12" customHeight="1" x14ac:dyDescent="0.25">
      <c r="K29" s="71" t="s">
        <v>698</v>
      </c>
      <c r="L29" s="71">
        <f>TRUNC(C30/1000,0)</f>
        <v>14</v>
      </c>
      <c r="M29" s="120"/>
      <c r="N29" s="122"/>
    </row>
    <row r="30" spans="2:14" ht="12" customHeight="1" x14ac:dyDescent="0.25">
      <c r="B30" s="91" t="s">
        <v>718</v>
      </c>
      <c r="C30" s="138">
        <f>TRUNC(D7,0)</f>
        <v>14156</v>
      </c>
      <c r="D30" s="91" t="s">
        <v>721</v>
      </c>
      <c r="E30" s="244" t="str">
        <f>CONCATENATE(IF(L29=0,"",CONCATENATE(VLOOKUP(M32,$B$36:$L$45,M31+2)," mil ")),VLOOKUP(L30*100+L31*10+L32,N33:O51,2)," ",VLOOKUP(L32,$B$36:$L$45,L31+2),IF(C30&gt;=2," reais", " real"))</f>
        <v>catorze mil cento e cinquenta e seis reais</v>
      </c>
      <c r="F30" s="244"/>
      <c r="G30" s="244"/>
      <c r="H30" s="244"/>
      <c r="I30" s="244"/>
      <c r="K30" s="71" t="s">
        <v>697</v>
      </c>
      <c r="L30" s="71">
        <f>TRUNC(C30/100,0)-L29*10</f>
        <v>1</v>
      </c>
      <c r="M30" s="120"/>
      <c r="N30" s="122"/>
    </row>
    <row r="31" spans="2:14" ht="12" customHeight="1" x14ac:dyDescent="0.25">
      <c r="B31" s="91" t="s">
        <v>719</v>
      </c>
      <c r="C31" s="138">
        <f>ROUND(+D7-C30,2)</f>
        <v>0.19</v>
      </c>
      <c r="D31" s="91" t="s">
        <v>722</v>
      </c>
      <c r="E31" s="245" t="str">
        <f>CONCATENATE(VLOOKUP(N32,$B$36:$L$45,N31+2)," centavos")</f>
        <v>dezenove centavos</v>
      </c>
      <c r="F31" s="246"/>
      <c r="G31" s="246"/>
      <c r="H31" s="246"/>
      <c r="I31" s="247"/>
      <c r="K31" s="71" t="s">
        <v>660</v>
      </c>
      <c r="L31" s="71">
        <f>TRUNC(C30/10,0)-L29*100-L30*10</f>
        <v>5</v>
      </c>
      <c r="M31" s="120">
        <f>TRUNC(L29/10,0)</f>
        <v>1</v>
      </c>
      <c r="N31" s="122">
        <f>+TRUNC(C31*10,0)</f>
        <v>1</v>
      </c>
    </row>
    <row r="32" spans="2:14" ht="12" customHeight="1" x14ac:dyDescent="0.3">
      <c r="B32" s="94" t="s">
        <v>664</v>
      </c>
      <c r="K32" s="71" t="s">
        <v>659</v>
      </c>
      <c r="L32" s="71">
        <f>+C30-L31*10-L30*100-L29*1000</f>
        <v>6</v>
      </c>
      <c r="M32" s="120">
        <f>+L29-M31*10</f>
        <v>4</v>
      </c>
      <c r="N32" s="122">
        <f>(C31*10-N31)*10</f>
        <v>9</v>
      </c>
    </row>
    <row r="33" spans="2:15" ht="12" customHeight="1" x14ac:dyDescent="0.3">
      <c r="B33" s="94"/>
      <c r="M33" s="120"/>
      <c r="N33" s="122">
        <v>0</v>
      </c>
    </row>
    <row r="34" spans="2:15" ht="12" customHeight="1" x14ac:dyDescent="0.25">
      <c r="B34" s="93"/>
      <c r="C34" s="93"/>
      <c r="D34" s="93"/>
      <c r="E34" s="93" t="s">
        <v>658</v>
      </c>
      <c r="F34" s="93" t="s">
        <v>657</v>
      </c>
      <c r="G34" s="93" t="s">
        <v>656</v>
      </c>
      <c r="H34" s="93" t="s">
        <v>655</v>
      </c>
      <c r="I34" s="93" t="s">
        <v>654</v>
      </c>
      <c r="J34" s="93" t="s">
        <v>653</v>
      </c>
      <c r="K34" s="93" t="s">
        <v>652</v>
      </c>
      <c r="L34" s="93" t="s">
        <v>651</v>
      </c>
      <c r="N34" s="71">
        <v>100</v>
      </c>
      <c r="O34" s="71" t="s">
        <v>699</v>
      </c>
    </row>
    <row r="35" spans="2:15" ht="12" customHeight="1" x14ac:dyDescent="0.25">
      <c r="B35" s="93"/>
      <c r="C35" s="93">
        <v>0</v>
      </c>
      <c r="D35" s="93">
        <v>10</v>
      </c>
      <c r="E35" s="93">
        <v>20</v>
      </c>
      <c r="F35" s="93">
        <f t="shared" ref="F35:L35" si="0">+E35+10</f>
        <v>30</v>
      </c>
      <c r="G35" s="93">
        <f t="shared" si="0"/>
        <v>40</v>
      </c>
      <c r="H35" s="93">
        <f t="shared" si="0"/>
        <v>50</v>
      </c>
      <c r="I35" s="93">
        <f t="shared" si="0"/>
        <v>60</v>
      </c>
      <c r="J35" s="93">
        <f t="shared" si="0"/>
        <v>70</v>
      </c>
      <c r="K35" s="93">
        <f t="shared" si="0"/>
        <v>80</v>
      </c>
      <c r="L35" s="93">
        <f t="shared" si="0"/>
        <v>90</v>
      </c>
      <c r="N35" s="71">
        <v>101</v>
      </c>
      <c r="O35" s="71" t="s">
        <v>700</v>
      </c>
    </row>
    <row r="36" spans="2:15" ht="12" customHeight="1" x14ac:dyDescent="0.25">
      <c r="B36" s="93">
        <v>0</v>
      </c>
      <c r="C36" s="93"/>
      <c r="D36" s="93" t="s">
        <v>649</v>
      </c>
      <c r="E36" s="93" t="str">
        <f t="shared" ref="E36:L36" si="1">+E34</f>
        <v>vinte</v>
      </c>
      <c r="F36" s="93" t="str">
        <f t="shared" si="1"/>
        <v>trinta</v>
      </c>
      <c r="G36" s="93" t="str">
        <f t="shared" si="1"/>
        <v>quarenta</v>
      </c>
      <c r="H36" s="93" t="str">
        <f t="shared" si="1"/>
        <v>cinquenta</v>
      </c>
      <c r="I36" s="93" t="str">
        <f t="shared" si="1"/>
        <v>sessenta</v>
      </c>
      <c r="J36" s="93" t="str">
        <f t="shared" si="1"/>
        <v>setenta</v>
      </c>
      <c r="K36" s="93" t="str">
        <f t="shared" si="1"/>
        <v>oitenta</v>
      </c>
      <c r="L36" s="93" t="str">
        <f t="shared" si="1"/>
        <v>noventa</v>
      </c>
      <c r="N36" s="71">
        <v>200</v>
      </c>
      <c r="O36" s="71" t="s">
        <v>701</v>
      </c>
    </row>
    <row r="37" spans="2:15" ht="12" customHeight="1" x14ac:dyDescent="0.25">
      <c r="B37" s="93">
        <v>1</v>
      </c>
      <c r="C37" s="93" t="s">
        <v>648</v>
      </c>
      <c r="D37" s="93" t="s">
        <v>647</v>
      </c>
      <c r="E37" s="93" t="str">
        <f t="shared" ref="E37:L45" si="2">CONCATENATE(E$34," e ",$C37)</f>
        <v>vinte e um</v>
      </c>
      <c r="F37" s="93" t="str">
        <f t="shared" si="2"/>
        <v>trinta e um</v>
      </c>
      <c r="G37" s="93" t="str">
        <f t="shared" si="2"/>
        <v>quarenta e um</v>
      </c>
      <c r="H37" s="93" t="str">
        <f t="shared" si="2"/>
        <v>cinquenta e um</v>
      </c>
      <c r="I37" s="93" t="str">
        <f t="shared" si="2"/>
        <v>sessenta e um</v>
      </c>
      <c r="J37" s="93" t="str">
        <f t="shared" si="2"/>
        <v>setenta e um</v>
      </c>
      <c r="K37" s="93" t="str">
        <f t="shared" si="2"/>
        <v>oitenta e um</v>
      </c>
      <c r="L37" s="93" t="str">
        <f t="shared" si="2"/>
        <v>noventa e um</v>
      </c>
      <c r="N37" s="71">
        <v>201</v>
      </c>
      <c r="O37" s="71" t="s">
        <v>702</v>
      </c>
    </row>
    <row r="38" spans="2:15" ht="12" customHeight="1" x14ac:dyDescent="0.25">
      <c r="B38" s="93">
        <v>2</v>
      </c>
      <c r="C38" s="93" t="s">
        <v>646</v>
      </c>
      <c r="D38" s="93" t="s">
        <v>645</v>
      </c>
      <c r="E38" s="93" t="str">
        <f t="shared" si="2"/>
        <v>vinte e dois</v>
      </c>
      <c r="F38" s="93" t="str">
        <f t="shared" si="2"/>
        <v>trinta e dois</v>
      </c>
      <c r="G38" s="93" t="str">
        <f t="shared" si="2"/>
        <v>quarenta e dois</v>
      </c>
      <c r="H38" s="93" t="str">
        <f t="shared" si="2"/>
        <v>cinquenta e dois</v>
      </c>
      <c r="I38" s="93" t="str">
        <f t="shared" si="2"/>
        <v>sessenta e dois</v>
      </c>
      <c r="J38" s="93" t="str">
        <f t="shared" si="2"/>
        <v>setenta e dois</v>
      </c>
      <c r="K38" s="93" t="str">
        <f t="shared" si="2"/>
        <v>oitenta e dois</v>
      </c>
      <c r="L38" s="93" t="str">
        <f t="shared" si="2"/>
        <v>noventa e dois</v>
      </c>
      <c r="N38" s="71">
        <v>300</v>
      </c>
      <c r="O38" s="71" t="s">
        <v>703</v>
      </c>
    </row>
    <row r="39" spans="2:15" ht="12" customHeight="1" x14ac:dyDescent="0.25">
      <c r="B39" s="93">
        <f t="shared" ref="B39:B45" si="3">+B38+1</f>
        <v>3</v>
      </c>
      <c r="C39" s="93" t="s">
        <v>644</v>
      </c>
      <c r="D39" s="93" t="s">
        <v>643</v>
      </c>
      <c r="E39" s="93" t="str">
        <f t="shared" si="2"/>
        <v>vinte e três</v>
      </c>
      <c r="F39" s="93" t="str">
        <f t="shared" si="2"/>
        <v>trinta e três</v>
      </c>
      <c r="G39" s="93" t="str">
        <f t="shared" si="2"/>
        <v>quarenta e três</v>
      </c>
      <c r="H39" s="93" t="str">
        <f t="shared" si="2"/>
        <v>cinquenta e três</v>
      </c>
      <c r="I39" s="93" t="str">
        <f t="shared" si="2"/>
        <v>sessenta e três</v>
      </c>
      <c r="J39" s="93" t="str">
        <f t="shared" si="2"/>
        <v>setenta e três</v>
      </c>
      <c r="K39" s="93" t="str">
        <f t="shared" si="2"/>
        <v>oitenta e três</v>
      </c>
      <c r="L39" s="93" t="str">
        <f t="shared" si="2"/>
        <v>noventa e três</v>
      </c>
      <c r="N39" s="71">
        <v>301</v>
      </c>
      <c r="O39" s="71" t="s">
        <v>704</v>
      </c>
    </row>
    <row r="40" spans="2:15" ht="12" customHeight="1" x14ac:dyDescent="0.25">
      <c r="B40" s="93">
        <f t="shared" si="3"/>
        <v>4</v>
      </c>
      <c r="C40" s="93" t="s">
        <v>642</v>
      </c>
      <c r="D40" s="93" t="s">
        <v>641</v>
      </c>
      <c r="E40" s="93" t="str">
        <f t="shared" si="2"/>
        <v>vinte e quatro</v>
      </c>
      <c r="F40" s="93" t="str">
        <f t="shared" si="2"/>
        <v>trinta e quatro</v>
      </c>
      <c r="G40" s="93" t="str">
        <f t="shared" si="2"/>
        <v>quarenta e quatro</v>
      </c>
      <c r="H40" s="93" t="str">
        <f t="shared" si="2"/>
        <v>cinquenta e quatro</v>
      </c>
      <c r="I40" s="93" t="str">
        <f t="shared" si="2"/>
        <v>sessenta e quatro</v>
      </c>
      <c r="J40" s="93" t="str">
        <f t="shared" si="2"/>
        <v>setenta e quatro</v>
      </c>
      <c r="K40" s="93" t="str">
        <f t="shared" si="2"/>
        <v>oitenta e quatro</v>
      </c>
      <c r="L40" s="93" t="str">
        <f t="shared" si="2"/>
        <v>noventa e quatro</v>
      </c>
      <c r="N40" s="71">
        <v>400</v>
      </c>
      <c r="O40" s="71" t="s">
        <v>705</v>
      </c>
    </row>
    <row r="41" spans="2:15" ht="12" customHeight="1" x14ac:dyDescent="0.25">
      <c r="B41" s="93">
        <f t="shared" si="3"/>
        <v>5</v>
      </c>
      <c r="C41" s="93" t="s">
        <v>640</v>
      </c>
      <c r="D41" s="93" t="s">
        <v>639</v>
      </c>
      <c r="E41" s="93" t="str">
        <f t="shared" si="2"/>
        <v>vinte e cinco</v>
      </c>
      <c r="F41" s="93" t="str">
        <f t="shared" si="2"/>
        <v>trinta e cinco</v>
      </c>
      <c r="G41" s="93" t="str">
        <f t="shared" si="2"/>
        <v>quarenta e cinco</v>
      </c>
      <c r="H41" s="93" t="str">
        <f t="shared" si="2"/>
        <v>cinquenta e cinco</v>
      </c>
      <c r="I41" s="93" t="str">
        <f t="shared" si="2"/>
        <v>sessenta e cinco</v>
      </c>
      <c r="J41" s="93" t="str">
        <f t="shared" si="2"/>
        <v>setenta e cinco</v>
      </c>
      <c r="K41" s="93" t="str">
        <f t="shared" si="2"/>
        <v>oitenta e cinco</v>
      </c>
      <c r="L41" s="93" t="str">
        <f t="shared" si="2"/>
        <v>noventa e cinco</v>
      </c>
      <c r="N41" s="71">
        <v>401</v>
      </c>
      <c r="O41" s="71" t="s">
        <v>706</v>
      </c>
    </row>
    <row r="42" spans="2:15" ht="12" customHeight="1" x14ac:dyDescent="0.25">
      <c r="B42" s="93">
        <f t="shared" si="3"/>
        <v>6</v>
      </c>
      <c r="C42" s="93" t="s">
        <v>638</v>
      </c>
      <c r="D42" s="93" t="s">
        <v>637</v>
      </c>
      <c r="E42" s="93" t="str">
        <f t="shared" si="2"/>
        <v>vinte e seis</v>
      </c>
      <c r="F42" s="93" t="str">
        <f t="shared" si="2"/>
        <v>trinta e seis</v>
      </c>
      <c r="G42" s="93" t="str">
        <f t="shared" si="2"/>
        <v>quarenta e seis</v>
      </c>
      <c r="H42" s="93" t="str">
        <f t="shared" si="2"/>
        <v>cinquenta e seis</v>
      </c>
      <c r="I42" s="93" t="str">
        <f t="shared" si="2"/>
        <v>sessenta e seis</v>
      </c>
      <c r="J42" s="93" t="str">
        <f t="shared" si="2"/>
        <v>setenta e seis</v>
      </c>
      <c r="K42" s="93" t="str">
        <f t="shared" si="2"/>
        <v>oitenta e seis</v>
      </c>
      <c r="L42" s="93" t="str">
        <f t="shared" si="2"/>
        <v>noventa e seis</v>
      </c>
      <c r="N42" s="71">
        <v>500</v>
      </c>
      <c r="O42" s="71" t="s">
        <v>707</v>
      </c>
    </row>
    <row r="43" spans="2:15" ht="12" customHeight="1" x14ac:dyDescent="0.25">
      <c r="B43" s="93">
        <f t="shared" si="3"/>
        <v>7</v>
      </c>
      <c r="C43" s="93" t="s">
        <v>636</v>
      </c>
      <c r="D43" s="93" t="s">
        <v>635</v>
      </c>
      <c r="E43" s="93" t="str">
        <f t="shared" si="2"/>
        <v>vinte e sete</v>
      </c>
      <c r="F43" s="93" t="str">
        <f t="shared" si="2"/>
        <v>trinta e sete</v>
      </c>
      <c r="G43" s="93" t="str">
        <f t="shared" si="2"/>
        <v>quarenta e sete</v>
      </c>
      <c r="H43" s="93" t="str">
        <f t="shared" si="2"/>
        <v>cinquenta e sete</v>
      </c>
      <c r="I43" s="93" t="str">
        <f t="shared" si="2"/>
        <v>sessenta e sete</v>
      </c>
      <c r="J43" s="93" t="str">
        <f t="shared" si="2"/>
        <v>setenta e sete</v>
      </c>
      <c r="K43" s="93" t="str">
        <f t="shared" si="2"/>
        <v>oitenta e sete</v>
      </c>
      <c r="L43" s="93" t="str">
        <f t="shared" si="2"/>
        <v>noventa e sete</v>
      </c>
      <c r="N43" s="71">
        <v>501</v>
      </c>
      <c r="O43" s="71" t="s">
        <v>708</v>
      </c>
    </row>
    <row r="44" spans="2:15" ht="12" customHeight="1" x14ac:dyDescent="0.25">
      <c r="B44" s="93">
        <f t="shared" si="3"/>
        <v>8</v>
      </c>
      <c r="C44" s="93" t="s">
        <v>634</v>
      </c>
      <c r="D44" s="93" t="s">
        <v>633</v>
      </c>
      <c r="E44" s="93" t="str">
        <f t="shared" si="2"/>
        <v>vinte e oito</v>
      </c>
      <c r="F44" s="93" t="str">
        <f t="shared" si="2"/>
        <v>trinta e oito</v>
      </c>
      <c r="G44" s="93" t="str">
        <f t="shared" si="2"/>
        <v>quarenta e oito</v>
      </c>
      <c r="H44" s="93" t="str">
        <f t="shared" si="2"/>
        <v>cinquenta e oito</v>
      </c>
      <c r="I44" s="93" t="str">
        <f t="shared" si="2"/>
        <v>sessenta e oito</v>
      </c>
      <c r="J44" s="93" t="str">
        <f t="shared" si="2"/>
        <v>setenta e oito</v>
      </c>
      <c r="K44" s="93" t="str">
        <f t="shared" si="2"/>
        <v>oitenta e oito</v>
      </c>
      <c r="L44" s="93" t="str">
        <f t="shared" si="2"/>
        <v>noventa e oito</v>
      </c>
      <c r="N44" s="71">
        <v>600</v>
      </c>
      <c r="O44" s="71" t="s">
        <v>709</v>
      </c>
    </row>
    <row r="45" spans="2:15" ht="12" customHeight="1" x14ac:dyDescent="0.25">
      <c r="B45" s="93">
        <f t="shared" si="3"/>
        <v>9</v>
      </c>
      <c r="C45" s="93" t="s">
        <v>632</v>
      </c>
      <c r="D45" s="93" t="s">
        <v>631</v>
      </c>
      <c r="E45" s="93" t="str">
        <f t="shared" si="2"/>
        <v>vinte e nove</v>
      </c>
      <c r="F45" s="93" t="str">
        <f t="shared" si="2"/>
        <v>trinta e nove</v>
      </c>
      <c r="G45" s="93" t="str">
        <f t="shared" si="2"/>
        <v>quarenta e nove</v>
      </c>
      <c r="H45" s="93" t="str">
        <f t="shared" si="2"/>
        <v>cinquenta e nove</v>
      </c>
      <c r="I45" s="93" t="str">
        <f t="shared" si="2"/>
        <v>sessenta e nove</v>
      </c>
      <c r="J45" s="93" t="str">
        <f t="shared" si="2"/>
        <v>setenta e nove</v>
      </c>
      <c r="K45" s="93" t="str">
        <f t="shared" si="2"/>
        <v>oitenta e nove</v>
      </c>
      <c r="L45" s="93" t="str">
        <f t="shared" si="2"/>
        <v>noventa e nove</v>
      </c>
      <c r="N45" s="71">
        <v>601</v>
      </c>
      <c r="O45" s="71" t="s">
        <v>710</v>
      </c>
    </row>
    <row r="46" spans="2:15" ht="12" customHeight="1" x14ac:dyDescent="0.25">
      <c r="N46" s="71">
        <v>700</v>
      </c>
      <c r="O46" s="71" t="s">
        <v>711</v>
      </c>
    </row>
    <row r="47" spans="2:15" ht="12" customHeight="1" x14ac:dyDescent="0.25">
      <c r="N47" s="71">
        <v>701</v>
      </c>
      <c r="O47" s="71" t="s">
        <v>712</v>
      </c>
    </row>
    <row r="48" spans="2:15" ht="12" customHeight="1" x14ac:dyDescent="0.25">
      <c r="N48" s="71">
        <v>800</v>
      </c>
      <c r="O48" s="71" t="s">
        <v>713</v>
      </c>
    </row>
    <row r="49" spans="14:15" ht="12" customHeight="1" x14ac:dyDescent="0.25">
      <c r="N49" s="71">
        <v>801</v>
      </c>
      <c r="O49" s="71" t="s">
        <v>714</v>
      </c>
    </row>
    <row r="50" spans="14:15" ht="12" customHeight="1" x14ac:dyDescent="0.25">
      <c r="N50" s="71">
        <v>900</v>
      </c>
      <c r="O50" s="71" t="s">
        <v>715</v>
      </c>
    </row>
    <row r="51" spans="14:15" ht="12" customHeight="1" x14ac:dyDescent="0.25">
      <c r="N51" s="71">
        <v>901</v>
      </c>
      <c r="O51" s="71" t="s">
        <v>716</v>
      </c>
    </row>
  </sheetData>
  <mergeCells count="4">
    <mergeCell ref="B20:F23"/>
    <mergeCell ref="B27:F27"/>
    <mergeCell ref="E30:I30"/>
    <mergeCell ref="E31:I31"/>
  </mergeCells>
  <phoneticPr fontId="32" type="noConversion"/>
  <pageMargins left="0.78740157499999996" right="0.78740157499999996" top="0.984251969" bottom="0.984251969" header="0.49212598499999999" footer="0.49212598499999999"/>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C2"/>
  <sheetViews>
    <sheetView zoomScale="350" zoomScaleNormal="94" workbookViewId="0">
      <selection activeCell="B3" sqref="B3"/>
    </sheetView>
  </sheetViews>
  <sheetFormatPr defaultColWidth="9.1796875" defaultRowHeight="14.5" x14ac:dyDescent="0.35"/>
  <cols>
    <col min="1" max="1" width="10.81640625" style="142" bestFit="1" customWidth="1"/>
    <col min="2" max="2" width="13.54296875" style="142" customWidth="1"/>
    <col min="3" max="16384" width="9.1796875" style="142"/>
  </cols>
  <sheetData>
    <row r="1" spans="1:3" x14ac:dyDescent="0.35">
      <c r="A1" s="142" t="s">
        <v>755</v>
      </c>
      <c r="B1" s="142" t="s">
        <v>1052</v>
      </c>
      <c r="C1" s="142" t="s">
        <v>1051</v>
      </c>
    </row>
    <row r="2" spans="1:3" x14ac:dyDescent="0.35">
      <c r="A2" s="144">
        <v>42597</v>
      </c>
    </row>
  </sheetData>
  <pageMargins left="0.511811024" right="0.511811024" top="0.78740157499999996" bottom="0.78740157499999996" header="0.31496062000000002" footer="0.3149606200000000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C2"/>
  <sheetViews>
    <sheetView zoomScale="350" zoomScaleNormal="94" workbookViewId="0"/>
  </sheetViews>
  <sheetFormatPr defaultColWidth="9.1796875" defaultRowHeight="14.5" x14ac:dyDescent="0.35"/>
  <cols>
    <col min="1" max="1" width="10.81640625" style="142" bestFit="1" customWidth="1"/>
    <col min="2" max="2" width="13.54296875" style="142" customWidth="1"/>
    <col min="3" max="16384" width="9.1796875" style="142"/>
  </cols>
  <sheetData>
    <row r="1" spans="1:3" x14ac:dyDescent="0.35">
      <c r="A1" s="142" t="s">
        <v>755</v>
      </c>
      <c r="B1" s="142" t="s">
        <v>1052</v>
      </c>
      <c r="C1" s="142" t="s">
        <v>1051</v>
      </c>
    </row>
    <row r="2" spans="1:3" x14ac:dyDescent="0.35">
      <c r="A2" s="144">
        <v>42597</v>
      </c>
      <c r="B2" s="142">
        <f>WEEKDAY(A2)</f>
        <v>2</v>
      </c>
      <c r="C2" s="142" t="str">
        <f>CHOOSE(B2,"domingo","segunda","terça","quarta","quinta","sexta","sábado")</f>
        <v>segunda</v>
      </c>
    </row>
  </sheetData>
  <pageMargins left="0.511811024" right="0.511811024" top="0.78740157499999996" bottom="0.78740157499999996" header="0.31496062000000002" footer="0.3149606200000000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E7"/>
  <sheetViews>
    <sheetView zoomScale="230" zoomScaleNormal="230" workbookViewId="0">
      <selection activeCell="B12" sqref="B12"/>
    </sheetView>
  </sheetViews>
  <sheetFormatPr defaultColWidth="9.1796875" defaultRowHeight="14.5" x14ac:dyDescent="0.35"/>
  <cols>
    <col min="1" max="1" width="12.1796875" style="142" customWidth="1"/>
    <col min="2" max="4" width="9.1796875" style="142"/>
    <col min="5" max="5" width="10.7265625" style="142" customWidth="1"/>
    <col min="6" max="16384" width="9.1796875" style="142"/>
  </cols>
  <sheetData>
    <row r="1" spans="1:5" x14ac:dyDescent="0.35">
      <c r="A1" s="142" t="s">
        <v>383</v>
      </c>
      <c r="B1" s="142">
        <v>3</v>
      </c>
      <c r="D1" s="142" t="s">
        <v>764</v>
      </c>
      <c r="E1" s="142" t="s">
        <v>804</v>
      </c>
    </row>
    <row r="2" spans="1:5" x14ac:dyDescent="0.35">
      <c r="A2" s="142" t="s">
        <v>804</v>
      </c>
      <c r="B2" s="143"/>
      <c r="D2" s="142">
        <v>1</v>
      </c>
      <c r="E2" s="142" t="s">
        <v>808</v>
      </c>
    </row>
    <row r="3" spans="1:5" x14ac:dyDescent="0.35">
      <c r="D3" s="142">
        <v>2</v>
      </c>
      <c r="E3" s="142" t="s">
        <v>1050</v>
      </c>
    </row>
    <row r="4" spans="1:5" x14ac:dyDescent="0.35">
      <c r="A4" s="142" t="s">
        <v>1049</v>
      </c>
      <c r="D4" s="142">
        <v>3</v>
      </c>
      <c r="E4" s="142" t="s">
        <v>1048</v>
      </c>
    </row>
    <row r="5" spans="1:5" x14ac:dyDescent="0.35">
      <c r="A5" s="142" t="s">
        <v>1047</v>
      </c>
      <c r="D5" s="142">
        <v>4</v>
      </c>
      <c r="E5" s="142" t="s">
        <v>1046</v>
      </c>
    </row>
    <row r="6" spans="1:5" x14ac:dyDescent="0.35">
      <c r="A6" s="142" t="s">
        <v>1045</v>
      </c>
      <c r="D6" s="142">
        <v>5</v>
      </c>
      <c r="E6" s="142" t="s">
        <v>743</v>
      </c>
    </row>
    <row r="7" spans="1:5" x14ac:dyDescent="0.35">
      <c r="A7" s="142" t="s">
        <v>1053</v>
      </c>
    </row>
  </sheetData>
  <pageMargins left="0.511811024" right="0.511811024" top="0.78740157499999996" bottom="0.78740157499999996" header="0.31496062000000002" footer="0.3149606200000000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E7"/>
  <sheetViews>
    <sheetView zoomScale="230" zoomScaleNormal="230" workbookViewId="0">
      <selection activeCell="B3" sqref="B3"/>
    </sheetView>
  </sheetViews>
  <sheetFormatPr defaultColWidth="9.1796875" defaultRowHeight="14.5" x14ac:dyDescent="0.35"/>
  <cols>
    <col min="1" max="1" width="12.1796875" style="142" customWidth="1"/>
    <col min="2" max="4" width="9.1796875" style="142"/>
    <col min="5" max="5" width="10.7265625" style="142" customWidth="1"/>
    <col min="6" max="16384" width="9.1796875" style="142"/>
  </cols>
  <sheetData>
    <row r="1" spans="1:5" x14ac:dyDescent="0.35">
      <c r="A1" s="142" t="s">
        <v>383</v>
      </c>
      <c r="B1" s="142">
        <v>3</v>
      </c>
      <c r="D1" s="142" t="s">
        <v>764</v>
      </c>
      <c r="E1" s="142" t="s">
        <v>804</v>
      </c>
    </row>
    <row r="2" spans="1:5" x14ac:dyDescent="0.35">
      <c r="A2" s="142" t="s">
        <v>804</v>
      </c>
      <c r="B2" s="143" t="str">
        <f>VLOOKUP(B1,D2:E6,2)</f>
        <v>Mariana</v>
      </c>
      <c r="D2" s="142">
        <v>1</v>
      </c>
      <c r="E2" s="142" t="s">
        <v>808</v>
      </c>
    </row>
    <row r="3" spans="1:5" x14ac:dyDescent="0.35">
      <c r="D3" s="142">
        <v>2</v>
      </c>
      <c r="E3" s="142" t="s">
        <v>1050</v>
      </c>
    </row>
    <row r="4" spans="1:5" x14ac:dyDescent="0.35">
      <c r="A4" s="142" t="s">
        <v>1049</v>
      </c>
      <c r="D4" s="142">
        <v>3</v>
      </c>
      <c r="E4" s="142" t="s">
        <v>1048</v>
      </c>
    </row>
    <row r="5" spans="1:5" x14ac:dyDescent="0.35">
      <c r="A5" s="142" t="s">
        <v>1047</v>
      </c>
      <c r="D5" s="142">
        <v>4</v>
      </c>
      <c r="E5" s="142" t="s">
        <v>1046</v>
      </c>
    </row>
    <row r="6" spans="1:5" x14ac:dyDescent="0.35">
      <c r="A6" s="142" t="s">
        <v>1045</v>
      </c>
      <c r="D6" s="142">
        <v>5</v>
      </c>
      <c r="E6" s="142" t="s">
        <v>743</v>
      </c>
    </row>
    <row r="7" spans="1:5" x14ac:dyDescent="0.35">
      <c r="A7" s="142" t="s">
        <v>1053</v>
      </c>
    </row>
  </sheetData>
  <pageMargins left="0.511811024" right="0.511811024" top="0.78740157499999996" bottom="0.78740157499999996" header="0.31496062000000002" footer="0.3149606200000000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54</vt:i4>
      </vt:variant>
    </vt:vector>
  </HeadingPairs>
  <TitlesOfParts>
    <vt:vector size="54" baseType="lpstr">
      <vt:lpstr>Início</vt:lpstr>
      <vt:lpstr>Lista Procv</vt:lpstr>
      <vt:lpstr>BD_CDs</vt:lpstr>
      <vt:lpstr>Escolher 1</vt:lpstr>
      <vt:lpstr>Escolher 1R</vt:lpstr>
      <vt:lpstr>Escolher 2</vt:lpstr>
      <vt:lpstr>Escolher 2R</vt:lpstr>
      <vt:lpstr>Procv 1</vt:lpstr>
      <vt:lpstr>Procv 1R</vt:lpstr>
      <vt:lpstr>Procv 2</vt:lpstr>
      <vt:lpstr>Procv 2R</vt:lpstr>
      <vt:lpstr>Procv 3</vt:lpstr>
      <vt:lpstr>Procv 3R</vt:lpstr>
      <vt:lpstr>Procv 4</vt:lpstr>
      <vt:lpstr>Procv 4R</vt:lpstr>
      <vt:lpstr>Procv 5</vt:lpstr>
      <vt:lpstr>Procv 5R</vt:lpstr>
      <vt:lpstr>Procv 6</vt:lpstr>
      <vt:lpstr>Procv 6R</vt:lpstr>
      <vt:lpstr>Procv 7</vt:lpstr>
      <vt:lpstr>Procv 7R</vt:lpstr>
      <vt:lpstr>Procv 8</vt:lpstr>
      <vt:lpstr>Procv 8R</vt:lpstr>
      <vt:lpstr>Procv 9</vt:lpstr>
      <vt:lpstr>Procv 9R</vt:lpstr>
      <vt:lpstr>Procv 10</vt:lpstr>
      <vt:lpstr>Procv 10R</vt:lpstr>
      <vt:lpstr>Procv 11</vt:lpstr>
      <vt:lpstr>Procv 11R</vt:lpstr>
      <vt:lpstr>Procv 12</vt:lpstr>
      <vt:lpstr>Procv 12R</vt:lpstr>
      <vt:lpstr>Proch1</vt:lpstr>
      <vt:lpstr>Proch1 R</vt:lpstr>
      <vt:lpstr>Proch 2</vt:lpstr>
      <vt:lpstr>Proch 2R</vt:lpstr>
      <vt:lpstr>Procv e Proch 1</vt:lpstr>
      <vt:lpstr>Procv e Proch 1R</vt:lpstr>
      <vt:lpstr>Procv e Proch 2</vt:lpstr>
      <vt:lpstr>Procv e Proch 2R</vt:lpstr>
      <vt:lpstr>Proc 1</vt:lpstr>
      <vt:lpstr>Proc 1R</vt:lpstr>
      <vt:lpstr>Corresp 1</vt:lpstr>
      <vt:lpstr>Corresp 1R</vt:lpstr>
      <vt:lpstr>Aviso</vt:lpstr>
      <vt:lpstr>Diversas 1</vt:lpstr>
      <vt:lpstr>Diversas 1R</vt:lpstr>
      <vt:lpstr>Diversas 2 extenso</vt:lpstr>
      <vt:lpstr>Diversas 2R</vt:lpstr>
      <vt:lpstr>Diversas 3</vt:lpstr>
      <vt:lpstr>Diversas 3R</vt:lpstr>
      <vt:lpstr>Diversas 4</vt:lpstr>
      <vt:lpstr>Diversas 4R</vt:lpstr>
      <vt:lpstr>Diversas 5</vt:lpstr>
      <vt:lpstr>Diversas 5R</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Roberto</dc:creator>
  <cp:lastModifiedBy>Pessoal</cp:lastModifiedBy>
  <cp:lastPrinted>2008-02-28T19:30:29Z</cp:lastPrinted>
  <dcterms:created xsi:type="dcterms:W3CDTF">2006-05-10T12:49:20Z</dcterms:created>
  <dcterms:modified xsi:type="dcterms:W3CDTF">2020-03-22T09:28:06Z</dcterms:modified>
</cp:coreProperties>
</file>